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o_BIP\"/>
    </mc:Choice>
  </mc:AlternateContent>
  <xr:revisionPtr revIDLastSave="0" documentId="13_ncr:1_{ED0B0A97-BDFD-4895-BB13-8F7FA7232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Nr1" sheetId="27" r:id="rId1"/>
    <sheet name="Zał.Nr2" sheetId="28" r:id="rId2"/>
    <sheet name="Zał.Nr3" sheetId="29" r:id="rId3"/>
    <sheet name="Zał.Nr4" sheetId="30" r:id="rId4"/>
    <sheet name="Zał.Nr5" sheetId="31" r:id="rId5"/>
    <sheet name="Zał.Nr6" sheetId="32" r:id="rId6"/>
    <sheet name="Zał.Nr7" sheetId="33" r:id="rId7"/>
    <sheet name="Zał.Nr8" sheetId="34" r:id="rId8"/>
    <sheet name="Zał.Nr9" sheetId="35" r:id="rId9"/>
    <sheet name="Arkusz1" sheetId="1" r:id="rId10"/>
  </sheets>
  <definedNames>
    <definedName name="_xlnm._FilterDatabase" localSheetId="1" hidden="1">Zał.Nr2!$B$1:$B$107</definedName>
    <definedName name="_xlnm.Print_Area" localSheetId="0">Zał.Nr1!$A$1:$H$498</definedName>
    <definedName name="_xlnm.Print_Area" localSheetId="1">Zał.Nr2!$A$1:$M$107</definedName>
    <definedName name="_xlnm.Print_Area" localSheetId="2">Zał.Nr3!$A$1:$I$68</definedName>
    <definedName name="_xlnm.Print_Area" localSheetId="3">Zał.Nr4!$A$1:$D$37</definedName>
    <definedName name="_xlnm.Print_Area" localSheetId="8">Zał.Nr9!$A$1:$G$60</definedName>
    <definedName name="_xlnm.Print_Titles" localSheetId="0">Zał.Nr1!$7:$9</definedName>
    <definedName name="_xlnm.Print_Titles" localSheetId="1">Zał.Nr2!$11:$18</definedName>
    <definedName name="_xlnm.Print_Titles" localSheetId="4">Zał.Nr5!$10:$11</definedName>
    <definedName name="_xlnm.Print_Titles" localSheetId="5">Zał.Nr6!$37:$37</definedName>
    <definedName name="_xlnm.Print_Titles" localSheetId="7">Zał.Nr8!$10:$11</definedName>
    <definedName name="_xlnm.Print_Titles" localSheetId="8">Zał.Nr9!$10:$11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35" l="1"/>
  <c r="G58" i="35"/>
  <c r="G57" i="35"/>
  <c r="G56" i="35"/>
  <c r="G55" i="35"/>
  <c r="G54" i="35" s="1"/>
  <c r="G52" i="35"/>
  <c r="G51" i="35"/>
  <c r="G50" i="35"/>
  <c r="G49" i="35"/>
  <c r="G48" i="35" s="1"/>
  <c r="G46" i="35" s="1"/>
  <c r="F45" i="35"/>
  <c r="G43" i="35"/>
  <c r="G42" i="35"/>
  <c r="G41" i="35"/>
  <c r="G39" i="35"/>
  <c r="F38" i="35"/>
  <c r="G36" i="35"/>
  <c r="G35" i="35"/>
  <c r="G33" i="35"/>
  <c r="F32" i="35"/>
  <c r="G30" i="35"/>
  <c r="G29" i="35"/>
  <c r="G27" i="35"/>
  <c r="F26" i="35"/>
  <c r="G24" i="35"/>
  <c r="G23" i="35"/>
  <c r="G22" i="35"/>
  <c r="G21" i="35" s="1"/>
  <c r="G19" i="35" s="1"/>
  <c r="F18" i="35"/>
  <c r="G16" i="35"/>
  <c r="G15" i="35" s="1"/>
  <c r="G13" i="35" s="1"/>
  <c r="F12" i="35"/>
  <c r="G60" i="35" l="1"/>
  <c r="F18" i="34" l="1"/>
  <c r="G16" i="34"/>
  <c r="G13" i="34"/>
  <c r="G18" i="34" s="1"/>
  <c r="E22" i="33" l="1"/>
  <c r="E21" i="33"/>
  <c r="E18" i="33"/>
  <c r="E16" i="33"/>
  <c r="E23" i="33" s="1"/>
  <c r="F139" i="32"/>
  <c r="F137" i="32"/>
  <c r="F127" i="32"/>
  <c r="F125" i="32"/>
  <c r="F123" i="32"/>
  <c r="F115" i="32"/>
  <c r="F112" i="32"/>
  <c r="F106" i="32"/>
  <c r="F91" i="32"/>
  <c r="F84" i="32"/>
  <c r="F79" i="32"/>
  <c r="F76" i="32"/>
  <c r="F65" i="32"/>
  <c r="F63" i="32"/>
  <c r="F61" i="32"/>
  <c r="F46" i="32"/>
  <c r="F44" i="32"/>
  <c r="F38" i="32"/>
  <c r="F141" i="32" s="1"/>
  <c r="F34" i="32"/>
  <c r="F32" i="32"/>
  <c r="F31" i="32"/>
  <c r="F28" i="32"/>
  <c r="F27" i="32"/>
  <c r="F26" i="32"/>
  <c r="F25" i="32"/>
  <c r="F24" i="32"/>
  <c r="F23" i="32" s="1"/>
  <c r="F22" i="32"/>
  <c r="F20" i="32"/>
  <c r="F19" i="32"/>
  <c r="F18" i="32"/>
  <c r="F17" i="32"/>
  <c r="F16" i="32"/>
  <c r="F15" i="32"/>
  <c r="F14" i="32"/>
  <c r="F13" i="32"/>
  <c r="F12" i="32"/>
  <c r="F11" i="32"/>
  <c r="F46" i="31"/>
  <c r="F45" i="31"/>
  <c r="F44" i="31"/>
  <c r="F43" i="31" s="1"/>
  <c r="F42" i="31"/>
  <c r="F41" i="31"/>
  <c r="F40" i="31"/>
  <c r="F39" i="31"/>
  <c r="F38" i="31"/>
  <c r="F37" i="31"/>
  <c r="F33" i="31"/>
  <c r="F31" i="31"/>
  <c r="F29" i="31"/>
  <c r="F28" i="31"/>
  <c r="F27" i="31" s="1"/>
  <c r="F26" i="31"/>
  <c r="F25" i="31"/>
  <c r="F23" i="31"/>
  <c r="F21" i="31"/>
  <c r="F19" i="31"/>
  <c r="F17" i="31"/>
  <c r="F16" i="31"/>
  <c r="F35" i="31" s="1"/>
  <c r="D30" i="30"/>
  <c r="D29" i="30" s="1"/>
  <c r="D24" i="30"/>
  <c r="D23" i="30" s="1"/>
  <c r="D17" i="30"/>
  <c r="D15" i="30"/>
  <c r="D12" i="30"/>
  <c r="D11" i="30"/>
  <c r="F35" i="32" l="1"/>
  <c r="F142" i="32" s="1"/>
  <c r="F47" i="31"/>
  <c r="F48" i="31" s="1"/>
  <c r="D10" i="30"/>
  <c r="L93" i="28"/>
  <c r="K93" i="28"/>
  <c r="J93" i="28"/>
  <c r="I93" i="28"/>
  <c r="H93" i="28"/>
  <c r="G93" i="28"/>
  <c r="F93" i="28"/>
  <c r="E93" i="28"/>
  <c r="H44" i="28"/>
  <c r="J39" i="28"/>
  <c r="I39" i="28"/>
  <c r="H39" i="28" s="1"/>
  <c r="G39" i="28"/>
  <c r="F39" i="28"/>
  <c r="H497" i="27" l="1"/>
  <c r="H496" i="27"/>
  <c r="G495" i="27"/>
  <c r="H495" i="27" s="1"/>
  <c r="F495" i="27"/>
  <c r="F494" i="27"/>
  <c r="F493" i="27"/>
  <c r="F492" i="27" s="1"/>
  <c r="H491" i="27"/>
  <c r="G490" i="27"/>
  <c r="H490" i="27" s="1"/>
  <c r="F490" i="27"/>
  <c r="F489" i="27"/>
  <c r="H487" i="27"/>
  <c r="G486" i="27"/>
  <c r="F486" i="27"/>
  <c r="G485" i="27"/>
  <c r="G484" i="27"/>
  <c r="H483" i="27"/>
  <c r="G482" i="27"/>
  <c r="F482" i="27"/>
  <c r="H481" i="27"/>
  <c r="G480" i="27"/>
  <c r="F480" i="27"/>
  <c r="F479" i="27"/>
  <c r="H478" i="27"/>
  <c r="H477" i="27"/>
  <c r="G476" i="27"/>
  <c r="F476" i="27"/>
  <c r="F470" i="27" s="1"/>
  <c r="H475" i="27"/>
  <c r="H474" i="27"/>
  <c r="H473" i="27"/>
  <c r="H472" i="27"/>
  <c r="G471" i="27"/>
  <c r="G470" i="27" s="1"/>
  <c r="F471" i="27"/>
  <c r="H469" i="27"/>
  <c r="H468" i="27"/>
  <c r="G467" i="27"/>
  <c r="G466" i="27" s="1"/>
  <c r="F467" i="27"/>
  <c r="H467" i="27" s="1"/>
  <c r="F466" i="27"/>
  <c r="H464" i="27"/>
  <c r="G463" i="27"/>
  <c r="F463" i="27"/>
  <c r="H463" i="27" s="1"/>
  <c r="H462" i="27"/>
  <c r="G461" i="27"/>
  <c r="F461" i="27"/>
  <c r="F460" i="27" s="1"/>
  <c r="G460" i="27"/>
  <c r="H459" i="27"/>
  <c r="G458" i="27"/>
  <c r="F458" i="27"/>
  <c r="H458" i="27" s="1"/>
  <c r="H457" i="27"/>
  <c r="H456" i="27"/>
  <c r="G455" i="27"/>
  <c r="H455" i="27" s="1"/>
  <c r="F455" i="27"/>
  <c r="F454" i="27"/>
  <c r="F453" i="27" s="1"/>
  <c r="G453" i="27"/>
  <c r="G452" i="27" s="1"/>
  <c r="G448" i="27" s="1"/>
  <c r="H451" i="27"/>
  <c r="G450" i="27"/>
  <c r="H450" i="27" s="1"/>
  <c r="F450" i="27"/>
  <c r="F449" i="27" s="1"/>
  <c r="H447" i="27"/>
  <c r="G446" i="27"/>
  <c r="G445" i="27" s="1"/>
  <c r="F446" i="27"/>
  <c r="H446" i="27" s="1"/>
  <c r="F445" i="27"/>
  <c r="H445" i="27" s="1"/>
  <c r="H444" i="27"/>
  <c r="H443" i="27"/>
  <c r="G442" i="27"/>
  <c r="G441" i="27" s="1"/>
  <c r="F442" i="27"/>
  <c r="H442" i="27" s="1"/>
  <c r="H440" i="27"/>
  <c r="G439" i="27"/>
  <c r="G438" i="27" s="1"/>
  <c r="F439" i="27"/>
  <c r="H437" i="27"/>
  <c r="H436" i="27"/>
  <c r="G436" i="27"/>
  <c r="F436" i="27"/>
  <c r="H435" i="27"/>
  <c r="H434" i="27"/>
  <c r="G434" i="27"/>
  <c r="F434" i="27"/>
  <c r="F433" i="27" s="1"/>
  <c r="G433" i="27"/>
  <c r="H432" i="27"/>
  <c r="H431" i="27"/>
  <c r="H430" i="27"/>
  <c r="G429" i="27"/>
  <c r="F429" i="27"/>
  <c r="H429" i="27" s="1"/>
  <c r="H428" i="27"/>
  <c r="G427" i="27"/>
  <c r="F427" i="27"/>
  <c r="H425" i="27"/>
  <c r="G424" i="27"/>
  <c r="G423" i="27" s="1"/>
  <c r="F424" i="27"/>
  <c r="F423" i="27" s="1"/>
  <c r="H421" i="27"/>
  <c r="H420" i="27"/>
  <c r="G419" i="27"/>
  <c r="F419" i="27"/>
  <c r="F418" i="27"/>
  <c r="H417" i="27"/>
  <c r="H416" i="27"/>
  <c r="G415" i="27"/>
  <c r="F415" i="27"/>
  <c r="F414" i="27" s="1"/>
  <c r="F413" i="27" s="1"/>
  <c r="G414" i="27"/>
  <c r="F412" i="27"/>
  <c r="F409" i="27" s="1"/>
  <c r="H411" i="27"/>
  <c r="H410" i="27"/>
  <c r="G409" i="27"/>
  <c r="G408" i="27" s="1"/>
  <c r="H405" i="27"/>
  <c r="H404" i="27"/>
  <c r="H403" i="27"/>
  <c r="H402" i="27"/>
  <c r="F401" i="27"/>
  <c r="H401" i="27" s="1"/>
  <c r="H400" i="27"/>
  <c r="H399" i="27"/>
  <c r="H398" i="27"/>
  <c r="H397" i="27"/>
  <c r="H396" i="27"/>
  <c r="G395" i="27"/>
  <c r="H395" i="27" s="1"/>
  <c r="F395" i="27"/>
  <c r="F394" i="27" s="1"/>
  <c r="H393" i="27"/>
  <c r="H392" i="27"/>
  <c r="G392" i="27"/>
  <c r="F392" i="27"/>
  <c r="G391" i="27"/>
  <c r="F391" i="27"/>
  <c r="H389" i="27"/>
  <c r="G388" i="27"/>
  <c r="G387" i="27" s="1"/>
  <c r="F388" i="27"/>
  <c r="H386" i="27"/>
  <c r="H385" i="27"/>
  <c r="G384" i="27"/>
  <c r="G383" i="27" s="1"/>
  <c r="G382" i="27" s="1"/>
  <c r="F384" i="27"/>
  <c r="F381" i="27"/>
  <c r="G380" i="27"/>
  <c r="H379" i="27"/>
  <c r="G378" i="27"/>
  <c r="H378" i="27" s="1"/>
  <c r="F378" i="27"/>
  <c r="F377" i="27"/>
  <c r="F376" i="27" s="1"/>
  <c r="G376" i="27"/>
  <c r="G375" i="27" s="1"/>
  <c r="H374" i="27"/>
  <c r="G373" i="27"/>
  <c r="H373" i="27" s="1"/>
  <c r="F373" i="27"/>
  <c r="H372" i="27"/>
  <c r="G371" i="27"/>
  <c r="G370" i="27" s="1"/>
  <c r="F371" i="27"/>
  <c r="F370" i="27" s="1"/>
  <c r="H369" i="27"/>
  <c r="H368" i="27"/>
  <c r="G368" i="27"/>
  <c r="F368" i="27"/>
  <c r="G367" i="27"/>
  <c r="F367" i="27"/>
  <c r="H366" i="27"/>
  <c r="G365" i="27"/>
  <c r="G364" i="27" s="1"/>
  <c r="F365" i="27"/>
  <c r="H365" i="27" s="1"/>
  <c r="H363" i="27"/>
  <c r="H362" i="27"/>
  <c r="G361" i="27"/>
  <c r="G360" i="27" s="1"/>
  <c r="F361" i="27"/>
  <c r="H358" i="27"/>
  <c r="G357" i="27"/>
  <c r="F357" i="27"/>
  <c r="F356" i="27" s="1"/>
  <c r="G356" i="27"/>
  <c r="H355" i="27"/>
  <c r="G354" i="27"/>
  <c r="F354" i="27"/>
  <c r="F353" i="27"/>
  <c r="F352" i="27" s="1"/>
  <c r="H351" i="27"/>
  <c r="H350" i="27"/>
  <c r="H349" i="27"/>
  <c r="G348" i="27"/>
  <c r="G347" i="27" s="1"/>
  <c r="G346" i="27" s="1"/>
  <c r="F348" i="27"/>
  <c r="H348" i="27" s="1"/>
  <c r="F347" i="27"/>
  <c r="H347" i="27" s="1"/>
  <c r="H345" i="27"/>
  <c r="H344" i="27"/>
  <c r="H343" i="27"/>
  <c r="H342" i="27"/>
  <c r="H341" i="27"/>
  <c r="H340" i="27"/>
  <c r="H339" i="27"/>
  <c r="H338" i="27"/>
  <c r="G337" i="27"/>
  <c r="G336" i="27" s="1"/>
  <c r="G335" i="27" s="1"/>
  <c r="F337" i="27"/>
  <c r="F336" i="27" s="1"/>
  <c r="H336" i="27" s="1"/>
  <c r="F335" i="27"/>
  <c r="H334" i="27"/>
  <c r="H333" i="27"/>
  <c r="H332" i="27"/>
  <c r="H331" i="27"/>
  <c r="H330" i="27"/>
  <c r="H329" i="27"/>
  <c r="H328" i="27"/>
  <c r="H327" i="27"/>
  <c r="H326" i="27"/>
  <c r="H325" i="27"/>
  <c r="H324" i="27"/>
  <c r="H323" i="27"/>
  <c r="G322" i="27"/>
  <c r="F322" i="27"/>
  <c r="H322" i="27" s="1"/>
  <c r="H321" i="27"/>
  <c r="G320" i="27"/>
  <c r="G319" i="27" s="1"/>
  <c r="F320" i="27"/>
  <c r="G318" i="27"/>
  <c r="H317" i="27"/>
  <c r="F316" i="27"/>
  <c r="F315" i="27" s="1"/>
  <c r="H314" i="27"/>
  <c r="H313" i="27"/>
  <c r="G312" i="27"/>
  <c r="G311" i="27" s="1"/>
  <c r="F312" i="27"/>
  <c r="H310" i="27"/>
  <c r="G309" i="27"/>
  <c r="G308" i="27" s="1"/>
  <c r="F309" i="27"/>
  <c r="H307" i="27"/>
  <c r="G306" i="27"/>
  <c r="G303" i="27" s="1"/>
  <c r="F306" i="27"/>
  <c r="H306" i="27" s="1"/>
  <c r="H305" i="27"/>
  <c r="G304" i="27"/>
  <c r="F304" i="27"/>
  <c r="F303" i="27" s="1"/>
  <c r="H302" i="27"/>
  <c r="G301" i="27"/>
  <c r="H301" i="27" s="1"/>
  <c r="F301" i="27"/>
  <c r="F300" i="27"/>
  <c r="H298" i="27"/>
  <c r="G297" i="27"/>
  <c r="G296" i="27" s="1"/>
  <c r="F297" i="27"/>
  <c r="H295" i="27"/>
  <c r="H294" i="27"/>
  <c r="H293" i="27"/>
  <c r="H292" i="27"/>
  <c r="H291" i="27"/>
  <c r="H290" i="27"/>
  <c r="G290" i="27"/>
  <c r="F290" i="27"/>
  <c r="F289" i="27" s="1"/>
  <c r="G289" i="27"/>
  <c r="H289" i="27" s="1"/>
  <c r="H286" i="27"/>
  <c r="H285" i="27"/>
  <c r="H284" i="27"/>
  <c r="H283" i="27"/>
  <c r="G282" i="27"/>
  <c r="G281" i="27" s="1"/>
  <c r="F282" i="27"/>
  <c r="F281" i="27"/>
  <c r="H277" i="27"/>
  <c r="H276" i="27"/>
  <c r="H275" i="27"/>
  <c r="H274" i="27"/>
  <c r="G273" i="27"/>
  <c r="H273" i="27" s="1"/>
  <c r="F273" i="27"/>
  <c r="F272" i="27" s="1"/>
  <c r="H271" i="27"/>
  <c r="H270" i="27"/>
  <c r="G269" i="27"/>
  <c r="F269" i="27"/>
  <c r="F268" i="27" s="1"/>
  <c r="G268" i="27"/>
  <c r="H267" i="27"/>
  <c r="H266" i="27"/>
  <c r="H265" i="27"/>
  <c r="H264" i="27"/>
  <c r="H263" i="27"/>
  <c r="G262" i="27"/>
  <c r="G261" i="27" s="1"/>
  <c r="F262" i="27"/>
  <c r="H262" i="27" s="1"/>
  <c r="H260" i="27"/>
  <c r="H259" i="27"/>
  <c r="H258" i="27"/>
  <c r="H257" i="27"/>
  <c r="G256" i="27"/>
  <c r="G255" i="27" s="1"/>
  <c r="F256" i="27"/>
  <c r="H254" i="27"/>
  <c r="H253" i="27"/>
  <c r="H252" i="27"/>
  <c r="H251" i="27"/>
  <c r="H250" i="27"/>
  <c r="H249" i="27"/>
  <c r="G248" i="27"/>
  <c r="G247" i="27" s="1"/>
  <c r="F248" i="27"/>
  <c r="H246" i="27"/>
  <c r="H245" i="27"/>
  <c r="H244" i="27"/>
  <c r="G243" i="27"/>
  <c r="G242" i="27" s="1"/>
  <c r="F243" i="27"/>
  <c r="F242" i="27"/>
  <c r="H241" i="27"/>
  <c r="G240" i="27"/>
  <c r="F240" i="27"/>
  <c r="H239" i="27"/>
  <c r="H238" i="27"/>
  <c r="H237" i="27"/>
  <c r="H236" i="27"/>
  <c r="H235" i="27"/>
  <c r="H234" i="27"/>
  <c r="H233" i="27"/>
  <c r="G232" i="27"/>
  <c r="F232" i="27"/>
  <c r="H231" i="27"/>
  <c r="G230" i="27"/>
  <c r="H230" i="27" s="1"/>
  <c r="F230" i="27"/>
  <c r="F229" i="27"/>
  <c r="H227" i="27"/>
  <c r="H226" i="27"/>
  <c r="H225" i="27"/>
  <c r="H224" i="27"/>
  <c r="H223" i="27"/>
  <c r="G223" i="27"/>
  <c r="F223" i="27"/>
  <c r="H222" i="27"/>
  <c r="H221" i="27"/>
  <c r="H220" i="27"/>
  <c r="H219" i="27"/>
  <c r="G218" i="27"/>
  <c r="F218" i="27"/>
  <c r="F217" i="27" s="1"/>
  <c r="F216" i="27" s="1"/>
  <c r="H214" i="27"/>
  <c r="H213" i="27"/>
  <c r="H212" i="27"/>
  <c r="H211" i="27"/>
  <c r="G210" i="27"/>
  <c r="H210" i="27" s="1"/>
  <c r="F210" i="27"/>
  <c r="H209" i="27"/>
  <c r="G208" i="27"/>
  <c r="H208" i="27" s="1"/>
  <c r="F208" i="27"/>
  <c r="H207" i="27"/>
  <c r="G206" i="27"/>
  <c r="H206" i="27" s="1"/>
  <c r="F206" i="27"/>
  <c r="F205" i="27"/>
  <c r="F204" i="27" s="1"/>
  <c r="G204" i="27"/>
  <c r="H202" i="27"/>
  <c r="G201" i="27"/>
  <c r="F201" i="27"/>
  <c r="F200" i="27" s="1"/>
  <c r="G200" i="27"/>
  <c r="H199" i="27"/>
  <c r="G198" i="27"/>
  <c r="G197" i="27" s="1"/>
  <c r="F198" i="27"/>
  <c r="F197" i="27" s="1"/>
  <c r="H195" i="27"/>
  <c r="H194" i="27"/>
  <c r="G194" i="27"/>
  <c r="G193" i="27" s="1"/>
  <c r="F194" i="27"/>
  <c r="F193" i="27"/>
  <c r="G192" i="27"/>
  <c r="F191" i="27"/>
  <c r="G190" i="27"/>
  <c r="G189" i="27"/>
  <c r="H188" i="27"/>
  <c r="G188" i="27"/>
  <c r="H187" i="27"/>
  <c r="H186" i="27"/>
  <c r="H185" i="27"/>
  <c r="H184" i="27"/>
  <c r="F183" i="27"/>
  <c r="H183" i="27" s="1"/>
  <c r="F182" i="27"/>
  <c r="H182" i="27" s="1"/>
  <c r="F181" i="27"/>
  <c r="G180" i="27"/>
  <c r="H179" i="27"/>
  <c r="H178" i="27"/>
  <c r="G177" i="27"/>
  <c r="F177" i="27"/>
  <c r="H175" i="27"/>
  <c r="H174" i="27"/>
  <c r="G174" i="27"/>
  <c r="F174" i="27"/>
  <c r="F173" i="27" s="1"/>
  <c r="G173" i="27"/>
  <c r="H173" i="27" s="1"/>
  <c r="H171" i="27"/>
  <c r="G170" i="27"/>
  <c r="G169" i="27" s="1"/>
  <c r="F170" i="27"/>
  <c r="H168" i="27"/>
  <c r="G167" i="27"/>
  <c r="G166" i="27" s="1"/>
  <c r="G165" i="27" s="1"/>
  <c r="F167" i="27"/>
  <c r="H164" i="27"/>
  <c r="G163" i="27"/>
  <c r="H163" i="27" s="1"/>
  <c r="F163" i="27"/>
  <c r="F162" i="27"/>
  <c r="F161" i="27"/>
  <c r="G160" i="27"/>
  <c r="G159" i="27" s="1"/>
  <c r="H158" i="27"/>
  <c r="H157" i="27"/>
  <c r="H156" i="27"/>
  <c r="G155" i="27"/>
  <c r="G154" i="27" s="1"/>
  <c r="F155" i="27"/>
  <c r="H155" i="27" s="1"/>
  <c r="F150" i="27"/>
  <c r="H150" i="27" s="1"/>
  <c r="G149" i="27"/>
  <c r="G148" i="27" s="1"/>
  <c r="G147" i="27" s="1"/>
  <c r="G146" i="27" s="1"/>
  <c r="H145" i="27"/>
  <c r="H144" i="27"/>
  <c r="G143" i="27"/>
  <c r="F143" i="27"/>
  <c r="H143" i="27" s="1"/>
  <c r="H142" i="27"/>
  <c r="G141" i="27"/>
  <c r="G140" i="27" s="1"/>
  <c r="F141" i="27"/>
  <c r="H139" i="27"/>
  <c r="H138" i="27"/>
  <c r="G138" i="27"/>
  <c r="F138" i="27"/>
  <c r="F137" i="27" s="1"/>
  <c r="G137" i="27"/>
  <c r="G136" i="27" s="1"/>
  <c r="H135" i="27"/>
  <c r="H134" i="27"/>
  <c r="G133" i="27"/>
  <c r="G132" i="27" s="1"/>
  <c r="G131" i="27" s="1"/>
  <c r="F133" i="27"/>
  <c r="F132" i="27" s="1"/>
  <c r="F131" i="27" s="1"/>
  <c r="H130" i="27"/>
  <c r="H129" i="27"/>
  <c r="G128" i="27"/>
  <c r="G127" i="27" s="1"/>
  <c r="F128" i="27"/>
  <c r="H128" i="27" s="1"/>
  <c r="F127" i="27"/>
  <c r="H127" i="27" s="1"/>
  <c r="H126" i="27"/>
  <c r="G125" i="27"/>
  <c r="G124" i="27" s="1"/>
  <c r="F125" i="27"/>
  <c r="G123" i="27"/>
  <c r="H122" i="27"/>
  <c r="H121" i="27"/>
  <c r="G120" i="27"/>
  <c r="G119" i="27" s="1"/>
  <c r="F120" i="27"/>
  <c r="F119" i="27" s="1"/>
  <c r="F114" i="27" s="1"/>
  <c r="H118" i="27"/>
  <c r="H117" i="27"/>
  <c r="G116" i="27"/>
  <c r="F116" i="27"/>
  <c r="F115" i="27" s="1"/>
  <c r="G115" i="27"/>
  <c r="H112" i="27"/>
  <c r="H111" i="27"/>
  <c r="G110" i="27"/>
  <c r="F110" i="27"/>
  <c r="H109" i="27"/>
  <c r="H108" i="27"/>
  <c r="G107" i="27"/>
  <c r="H107" i="27" s="1"/>
  <c r="F107" i="27"/>
  <c r="H106" i="27"/>
  <c r="H105" i="27"/>
  <c r="G104" i="27"/>
  <c r="F104" i="27"/>
  <c r="F103" i="27"/>
  <c r="F102" i="27" s="1"/>
  <c r="F101" i="27" s="1"/>
  <c r="G102" i="27"/>
  <c r="H100" i="27"/>
  <c r="G99" i="27"/>
  <c r="G98" i="27" s="1"/>
  <c r="F99" i="27"/>
  <c r="H97" i="27"/>
  <c r="H96" i="27"/>
  <c r="G95" i="27"/>
  <c r="G94" i="27" s="1"/>
  <c r="F95" i="27"/>
  <c r="H93" i="27"/>
  <c r="G92" i="27"/>
  <c r="G91" i="27" s="1"/>
  <c r="F92" i="27"/>
  <c r="F91" i="27" s="1"/>
  <c r="H89" i="27"/>
  <c r="G88" i="27"/>
  <c r="G87" i="27" s="1"/>
  <c r="G86" i="27" s="1"/>
  <c r="F88" i="27"/>
  <c r="F87" i="27"/>
  <c r="H85" i="27"/>
  <c r="H84" i="27"/>
  <c r="G83" i="27"/>
  <c r="F83" i="27"/>
  <c r="H82" i="27"/>
  <c r="H81" i="27"/>
  <c r="G80" i="27"/>
  <c r="G79" i="27" s="1"/>
  <c r="G78" i="27" s="1"/>
  <c r="F80" i="27"/>
  <c r="F79" i="27" s="1"/>
  <c r="H77" i="27"/>
  <c r="H76" i="27"/>
  <c r="G76" i="27"/>
  <c r="F76" i="27"/>
  <c r="H75" i="27"/>
  <c r="H74" i="27"/>
  <c r="G74" i="27"/>
  <c r="F74" i="27"/>
  <c r="F73" i="27" s="1"/>
  <c r="F72" i="27" s="1"/>
  <c r="G73" i="27"/>
  <c r="G72" i="27" s="1"/>
  <c r="H71" i="27"/>
  <c r="H70" i="27"/>
  <c r="G69" i="27"/>
  <c r="G68" i="27" s="1"/>
  <c r="G67" i="27" s="1"/>
  <c r="F69" i="27"/>
  <c r="F68" i="27" s="1"/>
  <c r="F67" i="27" s="1"/>
  <c r="F66" i="27"/>
  <c r="H66" i="27" s="1"/>
  <c r="G65" i="27"/>
  <c r="G64" i="27" s="1"/>
  <c r="H62" i="27"/>
  <c r="G61" i="27"/>
  <c r="G60" i="27" s="1"/>
  <c r="F61" i="27"/>
  <c r="G59" i="27"/>
  <c r="H58" i="27"/>
  <c r="H57" i="27"/>
  <c r="H56" i="27"/>
  <c r="H55" i="27"/>
  <c r="G54" i="27"/>
  <c r="G53" i="27" s="1"/>
  <c r="F54" i="27"/>
  <c r="H52" i="27"/>
  <c r="H51" i="27"/>
  <c r="G50" i="27"/>
  <c r="G49" i="27" s="1"/>
  <c r="G48" i="27" s="1"/>
  <c r="F50" i="27"/>
  <c r="F49" i="27" s="1"/>
  <c r="H47" i="27"/>
  <c r="H46" i="27"/>
  <c r="G45" i="27"/>
  <c r="F45" i="27"/>
  <c r="H44" i="27"/>
  <c r="H43" i="27"/>
  <c r="G42" i="27"/>
  <c r="H42" i="27" s="1"/>
  <c r="F42" i="27"/>
  <c r="F41" i="27"/>
  <c r="F40" i="27"/>
  <c r="H40" i="27" s="1"/>
  <c r="F39" i="27"/>
  <c r="F38" i="27"/>
  <c r="G37" i="27"/>
  <c r="H35" i="27"/>
  <c r="H34" i="27"/>
  <c r="G33" i="27"/>
  <c r="G32" i="27" s="1"/>
  <c r="F33" i="27"/>
  <c r="F32" i="27" s="1"/>
  <c r="H30" i="27"/>
  <c r="H29" i="27"/>
  <c r="F28" i="27"/>
  <c r="H28" i="27" s="1"/>
  <c r="G27" i="27"/>
  <c r="G26" i="27"/>
  <c r="G25" i="27" s="1"/>
  <c r="H24" i="27"/>
  <c r="H23" i="27"/>
  <c r="H22" i="27"/>
  <c r="H21" i="27"/>
  <c r="H20" i="27"/>
  <c r="G20" i="27"/>
  <c r="F20" i="27"/>
  <c r="G19" i="27"/>
  <c r="F19" i="27"/>
  <c r="H18" i="27"/>
  <c r="H17" i="27"/>
  <c r="H16" i="27"/>
  <c r="H15" i="27"/>
  <c r="G14" i="27"/>
  <c r="G13" i="27" s="1"/>
  <c r="F14" i="27"/>
  <c r="H14" i="27" s="1"/>
  <c r="F408" i="27" l="1"/>
  <c r="F407" i="27" s="1"/>
  <c r="H409" i="27"/>
  <c r="H423" i="27"/>
  <c r="H408" i="27"/>
  <c r="G407" i="27"/>
  <c r="H92" i="27"/>
  <c r="H110" i="27"/>
  <c r="H137" i="27"/>
  <c r="H200" i="27"/>
  <c r="H371" i="27"/>
  <c r="F65" i="27"/>
  <c r="H83" i="27"/>
  <c r="H103" i="27"/>
  <c r="H120" i="27"/>
  <c r="F149" i="27"/>
  <c r="F154" i="27"/>
  <c r="H154" i="27" s="1"/>
  <c r="H198" i="27"/>
  <c r="G229" i="27"/>
  <c r="F261" i="27"/>
  <c r="H261" i="27" s="1"/>
  <c r="G272" i="27"/>
  <c r="H272" i="27" s="1"/>
  <c r="G300" i="27"/>
  <c r="H304" i="27"/>
  <c r="H337" i="27"/>
  <c r="G359" i="27"/>
  <c r="H377" i="27"/>
  <c r="G394" i="27"/>
  <c r="G390" i="27" s="1"/>
  <c r="H415" i="27"/>
  <c r="G426" i="27"/>
  <c r="G422" i="27" s="1"/>
  <c r="H433" i="27"/>
  <c r="G449" i="27"/>
  <c r="H454" i="27"/>
  <c r="H476" i="27"/>
  <c r="H482" i="27"/>
  <c r="G489" i="27"/>
  <c r="G488" i="27" s="1"/>
  <c r="G494" i="27"/>
  <c r="H494" i="27" s="1"/>
  <c r="G114" i="27"/>
  <c r="G113" i="27" s="1"/>
  <c r="H303" i="27"/>
  <c r="H335" i="27"/>
  <c r="H19" i="27"/>
  <c r="H73" i="27"/>
  <c r="G203" i="27"/>
  <c r="G196" i="27" s="1"/>
  <c r="H268" i="27"/>
  <c r="H412" i="27"/>
  <c r="H460" i="27"/>
  <c r="G36" i="27"/>
  <c r="G31" i="27" s="1"/>
  <c r="G11" i="27" s="1"/>
  <c r="G10" i="27" s="1"/>
  <c r="G12" i="27"/>
  <c r="H45" i="27"/>
  <c r="H54" i="27"/>
  <c r="H88" i="27"/>
  <c r="H91" i="27"/>
  <c r="H104" i="27"/>
  <c r="H116" i="27"/>
  <c r="H119" i="27"/>
  <c r="G176" i="27"/>
  <c r="H201" i="27"/>
  <c r="H232" i="27"/>
  <c r="H240" i="27"/>
  <c r="H269" i="27"/>
  <c r="H312" i="27"/>
  <c r="F346" i="27"/>
  <c r="H346" i="27" s="1"/>
  <c r="H357" i="27"/>
  <c r="H356" i="27" s="1"/>
  <c r="H370" i="27"/>
  <c r="H394" i="27"/>
  <c r="H424" i="27"/>
  <c r="H449" i="27"/>
  <c r="H461" i="27"/>
  <c r="G479" i="27"/>
  <c r="G465" i="27" s="1"/>
  <c r="H49" i="27"/>
  <c r="H114" i="27"/>
  <c r="H32" i="27"/>
  <c r="H72" i="27"/>
  <c r="H79" i="27"/>
  <c r="F78" i="27"/>
  <c r="H78" i="27" s="1"/>
  <c r="H87" i="27"/>
  <c r="F86" i="27"/>
  <c r="H86" i="27" s="1"/>
  <c r="H170" i="27"/>
  <c r="F169" i="27"/>
  <c r="H169" i="27" s="1"/>
  <c r="H300" i="27"/>
  <c r="F27" i="27"/>
  <c r="H39" i="27"/>
  <c r="H61" i="27"/>
  <c r="F60" i="27"/>
  <c r="H95" i="27"/>
  <c r="F94" i="27"/>
  <c r="H115" i="27"/>
  <c r="H125" i="27"/>
  <c r="F124" i="27"/>
  <c r="H131" i="27"/>
  <c r="F296" i="27"/>
  <c r="H296" i="27" s="1"/>
  <c r="H297" i="27"/>
  <c r="F13" i="27"/>
  <c r="H33" i="27"/>
  <c r="H38" i="27"/>
  <c r="H41" i="27"/>
  <c r="H68" i="27"/>
  <c r="H69" i="27"/>
  <c r="H99" i="27"/>
  <c r="F98" i="27"/>
  <c r="H98" i="27" s="1"/>
  <c r="H102" i="27"/>
  <c r="H132" i="27"/>
  <c r="H133" i="27"/>
  <c r="H141" i="27"/>
  <c r="F140" i="27"/>
  <c r="H161" i="27"/>
  <c r="F160" i="27"/>
  <c r="F203" i="27"/>
  <c r="H204" i="27"/>
  <c r="G217" i="27"/>
  <c r="G216" i="27" s="1"/>
  <c r="H218" i="27"/>
  <c r="F247" i="27"/>
  <c r="H248" i="27"/>
  <c r="H391" i="27"/>
  <c r="F390" i="27"/>
  <c r="G418" i="27"/>
  <c r="G413" i="27" s="1"/>
  <c r="H419" i="27"/>
  <c r="H197" i="27"/>
  <c r="F308" i="27"/>
  <c r="H308" i="27" s="1"/>
  <c r="H309" i="27"/>
  <c r="F319" i="27"/>
  <c r="H319" i="27" s="1"/>
  <c r="H320" i="27"/>
  <c r="F438" i="27"/>
  <c r="H438" i="27" s="1"/>
  <c r="H439" i="27"/>
  <c r="H489" i="27"/>
  <c r="F488" i="27"/>
  <c r="H488" i="27" s="1"/>
  <c r="H67" i="27"/>
  <c r="F166" i="27"/>
  <c r="H167" i="27"/>
  <c r="H177" i="27"/>
  <c r="H191" i="27"/>
  <c r="F190" i="27"/>
  <c r="F485" i="27"/>
  <c r="H486" i="27"/>
  <c r="F37" i="27"/>
  <c r="H50" i="27"/>
  <c r="F53" i="27"/>
  <c r="H53" i="27" s="1"/>
  <c r="H80" i="27"/>
  <c r="G101" i="27"/>
  <c r="G90" i="27" s="1"/>
  <c r="G172" i="27"/>
  <c r="H193" i="27"/>
  <c r="F192" i="27"/>
  <c r="H192" i="27" s="1"/>
  <c r="H205" i="27"/>
  <c r="H216" i="27"/>
  <c r="G228" i="27"/>
  <c r="F311" i="27"/>
  <c r="H311" i="27" s="1"/>
  <c r="G316" i="27"/>
  <c r="G315" i="27" s="1"/>
  <c r="H315" i="27" s="1"/>
  <c r="H318" i="27"/>
  <c r="G353" i="27"/>
  <c r="G352" i="27" s="1"/>
  <c r="H352" i="27" s="1"/>
  <c r="H354" i="27"/>
  <c r="H361" i="27"/>
  <c r="F360" i="27"/>
  <c r="F364" i="27"/>
  <c r="H364" i="27" s="1"/>
  <c r="H367" i="27"/>
  <c r="H376" i="27"/>
  <c r="F387" i="27"/>
  <c r="H387" i="27" s="1"/>
  <c r="H388" i="27"/>
  <c r="F441" i="27"/>
  <c r="H441" i="27" s="1"/>
  <c r="H181" i="27"/>
  <c r="F180" i="27"/>
  <c r="H180" i="27" s="1"/>
  <c r="H242" i="27"/>
  <c r="F255" i="27"/>
  <c r="H255" i="27" s="1"/>
  <c r="H256" i="27"/>
  <c r="H281" i="27"/>
  <c r="H353" i="27"/>
  <c r="H418" i="27"/>
  <c r="F426" i="27"/>
  <c r="H427" i="27"/>
  <c r="F452" i="27"/>
  <c r="H453" i="27"/>
  <c r="F465" i="27"/>
  <c r="H466" i="27"/>
  <c r="G162" i="27"/>
  <c r="H162" i="27" s="1"/>
  <c r="H229" i="27"/>
  <c r="H243" i="27"/>
  <c r="H282" i="27"/>
  <c r="H381" i="27"/>
  <c r="F380" i="27"/>
  <c r="H380" i="27" s="1"/>
  <c r="F383" i="27"/>
  <c r="H384" i="27"/>
  <c r="H407" i="27"/>
  <c r="H414" i="27"/>
  <c r="H470" i="27"/>
  <c r="H479" i="27"/>
  <c r="H480" i="27"/>
  <c r="G493" i="27"/>
  <c r="H471" i="27"/>
  <c r="H413" i="27" l="1"/>
  <c r="G406" i="27"/>
  <c r="H217" i="27"/>
  <c r="F375" i="27"/>
  <c r="H375" i="27" s="1"/>
  <c r="H101" i="27"/>
  <c r="H203" i="27"/>
  <c r="H149" i="27"/>
  <c r="F148" i="27"/>
  <c r="H65" i="27"/>
  <c r="F64" i="27"/>
  <c r="H64" i="27" s="1"/>
  <c r="F196" i="27"/>
  <c r="H196" i="27" s="1"/>
  <c r="H390" i="27"/>
  <c r="F165" i="27"/>
  <c r="H165" i="27" s="1"/>
  <c r="H166" i="27"/>
  <c r="H160" i="27"/>
  <c r="F159" i="27"/>
  <c r="H493" i="27"/>
  <c r="G492" i="27"/>
  <c r="F382" i="27"/>
  <c r="H382" i="27" s="1"/>
  <c r="H383" i="27"/>
  <c r="H452" i="27"/>
  <c r="F448" i="27"/>
  <c r="H448" i="27" s="1"/>
  <c r="F12" i="27"/>
  <c r="H13" i="27"/>
  <c r="F48" i="27"/>
  <c r="H48" i="27" s="1"/>
  <c r="G153" i="27"/>
  <c r="G299" i="27"/>
  <c r="F176" i="27"/>
  <c r="H60" i="27"/>
  <c r="H27" i="27"/>
  <c r="F26" i="27"/>
  <c r="H360" i="27"/>
  <c r="F90" i="27"/>
  <c r="H90" i="27" s="1"/>
  <c r="H94" i="27"/>
  <c r="F484" i="27"/>
  <c r="H484" i="27" s="1"/>
  <c r="H485" i="27"/>
  <c r="F123" i="27"/>
  <c r="H124" i="27"/>
  <c r="H465" i="27"/>
  <c r="H426" i="27"/>
  <c r="F422" i="27"/>
  <c r="H316" i="27"/>
  <c r="H37" i="27"/>
  <c r="F36" i="27"/>
  <c r="F189" i="27"/>
  <c r="H189" i="27" s="1"/>
  <c r="H190" i="27"/>
  <c r="F228" i="27"/>
  <c r="H228" i="27" s="1"/>
  <c r="H247" i="27"/>
  <c r="F136" i="27"/>
  <c r="H136" i="27" s="1"/>
  <c r="H140" i="27"/>
  <c r="F299" i="27"/>
  <c r="H299" i="27" s="1"/>
  <c r="F147" i="27" l="1"/>
  <c r="H148" i="27"/>
  <c r="F359" i="27"/>
  <c r="H359" i="27" s="1"/>
  <c r="F59" i="27"/>
  <c r="H59" i="27" s="1"/>
  <c r="H123" i="27"/>
  <c r="F113" i="27"/>
  <c r="H36" i="27"/>
  <c r="F31" i="27"/>
  <c r="H31" i="27" s="1"/>
  <c r="H26" i="27"/>
  <c r="F25" i="27"/>
  <c r="H25" i="27" s="1"/>
  <c r="G152" i="27"/>
  <c r="G151" i="27" s="1"/>
  <c r="H422" i="27"/>
  <c r="F406" i="27"/>
  <c r="H176" i="27"/>
  <c r="F172" i="27"/>
  <c r="H172" i="27" s="1"/>
  <c r="H159" i="27"/>
  <c r="F153" i="27"/>
  <c r="H492" i="27"/>
  <c r="H12" i="27"/>
  <c r="F146" i="27" l="1"/>
  <c r="H146" i="27" s="1"/>
  <c r="H147" i="27"/>
  <c r="H153" i="27"/>
  <c r="F152" i="27"/>
  <c r="H406" i="27"/>
  <c r="H113" i="27"/>
  <c r="F11" i="27"/>
  <c r="F10" i="27" l="1"/>
  <c r="H11" i="27"/>
  <c r="H152" i="27"/>
  <c r="F151" i="27"/>
  <c r="H151" i="27" l="1"/>
  <c r="H10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Siedlecka</author>
    <author>Małgorzata Pinkowski</author>
  </authors>
  <commentList>
    <comment ref="I46" authorId="0" shapeId="0" xr:uid="{FF5E2F97-8836-471B-96EB-0D5EFF2F2118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"9" 137.940,00 KPO
"0" 472.060,00 </t>
        </r>
      </text>
    </comment>
    <comment ref="J46" authorId="0" shapeId="0" xr:uid="{F8E0D7F6-DB12-41BF-AD83-F88058267DE5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FD BGK</t>
        </r>
      </text>
    </comment>
    <comment ref="K46" authorId="0" shapeId="0" xr:uid="{B3712A48-0F97-406A-BF99-DB93ACABBCCC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KPO</t>
        </r>
      </text>
    </comment>
    <comment ref="I47" authorId="0" shapeId="0" xr:uid="{214D5914-0B6C-4FE5-9088-F4102BF3ACCF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"9" 266.571,23 KPO
"0" 2.836.149,87</t>
        </r>
      </text>
    </comment>
    <comment ref="J47" authorId="0" shapeId="0" xr:uid="{929B7E2A-CD01-40FA-8F3E-327A924151E1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FD BGK</t>
        </r>
      </text>
    </comment>
    <comment ref="K47" authorId="0" shapeId="0" xr:uid="{0302CE71-2CB4-4120-A6E5-C9FC4ECD5F8F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KPO</t>
        </r>
      </text>
    </comment>
    <comment ref="I48" authorId="0" shapeId="0" xr:uid="{B7E0DB54-955A-48DB-9DAE-734013AC6F19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śr. wł. "0"</t>
        </r>
      </text>
    </comment>
    <comment ref="J48" authorId="0" shapeId="0" xr:uid="{3B3C3443-8386-460F-A8A8-C32DC9BD7BCE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FD BGK "6050"</t>
        </r>
      </text>
    </comment>
    <comment ref="K48" authorId="0" shapeId="0" xr:uid="{15FA2180-CD2B-441B-962F-209DD0D08DBC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BGK ze śr. KPO "6058"</t>
        </r>
      </text>
    </comment>
    <comment ref="D79" authorId="1" shapeId="0" xr:uid="{C17BBDCA-057A-4B9E-B62A-F9D5ADB9EB25}">
      <text>
        <r>
          <rPr>
            <b/>
            <sz val="9"/>
            <color indexed="81"/>
            <rFont val="Tahoma"/>
            <family val="2"/>
            <charset val="238"/>
          </rPr>
          <t>Małgorzata Pinkowski:</t>
        </r>
        <r>
          <rPr>
            <sz val="9"/>
            <color indexed="81"/>
            <rFont val="Tahoma"/>
            <family val="2"/>
            <charset val="238"/>
          </rPr>
          <t xml:space="preserve">
mieszkania wspomagane Piekarska </t>
        </r>
      </text>
    </comment>
    <comment ref="D82" authorId="0" shapeId="0" xr:uid="{C2C9D248-0CCD-499E-8C7F-4A269BDBA9F8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wkład własny dla COnDz 
 z dofinansowaniem PFRON w wys. 123.500,00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Siedlecka</author>
    <author>Małgorzata Pinkowski</author>
  </authors>
  <commentList>
    <comment ref="J16" authorId="0" shapeId="0" xr:uid="{A67D6DF4-DF68-4AE7-86D9-67121976674B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jednoroczne bieżące</t>
        </r>
      </text>
    </comment>
    <comment ref="J17" authorId="0" shapeId="0" xr:uid="{80158D7B-8BC3-4279-AB5E-58E940CCEF64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jednoroczne majątkowe</t>
        </r>
      </text>
    </comment>
    <comment ref="B20" authorId="0" shapeId="0" xr:uid="{6AF05E6C-B184-4701-B15A-C3B16D3ABB8B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MZDiZ</t>
        </r>
      </text>
    </comment>
    <comment ref="B45" authorId="0" shapeId="0" xr:uid="{BC5C1D7F-AD12-4C71-A334-004155125B9E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Wydział IZ</t>
        </r>
      </text>
    </comment>
    <comment ref="B49" authorId="0" shapeId="0" xr:uid="{EBC2FE10-E6B8-4991-86EA-3B405DA7D4E5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Wydział IZ</t>
        </r>
      </text>
    </comment>
    <comment ref="B57" authorId="1" shapeId="0" xr:uid="{5AF9934D-5948-48EB-AD65-BF1ABA8A1785}">
      <text>
        <r>
          <rPr>
            <b/>
            <sz val="9"/>
            <color indexed="81"/>
            <rFont val="Tahoma"/>
            <family val="2"/>
            <charset val="238"/>
          </rPr>
          <t>Małgorzata Pinkowski:</t>
        </r>
        <r>
          <rPr>
            <sz val="9"/>
            <color indexed="81"/>
            <rFont val="Tahoma"/>
            <family val="2"/>
            <charset val="238"/>
          </rPr>
          <t xml:space="preserve">
Biuro Prezydenta, OPiK, Wydział Rozwoju Miasta, Straż Miejska</t>
        </r>
      </text>
    </comment>
  </commentList>
</comments>
</file>

<file path=xl/sharedStrings.xml><?xml version="1.0" encoding="utf-8"?>
<sst xmlns="http://schemas.openxmlformats.org/spreadsheetml/2006/main" count="1343" uniqueCount="652">
  <si>
    <t>Załącznik Nr 1</t>
  </si>
  <si>
    <t>RADY MIASTA WŁOCŁAWEK</t>
  </si>
  <si>
    <t>w złotych</t>
  </si>
  <si>
    <t>Rozdz.</t>
  </si>
  <si>
    <t>§</t>
  </si>
  <si>
    <t>zwiększyć</t>
  </si>
  <si>
    <t>zmniejszyć</t>
  </si>
  <si>
    <t>Załącznik Nr 2</t>
  </si>
  <si>
    <t>Planowane wydatki</t>
  </si>
  <si>
    <t xml:space="preserve">Pozostałe </t>
  </si>
  <si>
    <t>Jednostka</t>
  </si>
  <si>
    <t xml:space="preserve">Łączne </t>
  </si>
  <si>
    <t>rok</t>
  </si>
  <si>
    <t>Źródła finansowania</t>
  </si>
  <si>
    <t xml:space="preserve">środki  </t>
  </si>
  <si>
    <t>organizacyjna</t>
  </si>
  <si>
    <t>Dział</t>
  </si>
  <si>
    <t>Nazwa zadania inwestycyjnego</t>
  </si>
  <si>
    <t>koszty</t>
  </si>
  <si>
    <t>budżetowy</t>
  </si>
  <si>
    <t>środki</t>
  </si>
  <si>
    <t>wydzielone</t>
  </si>
  <si>
    <t>realizująca</t>
  </si>
  <si>
    <t>finansowe</t>
  </si>
  <si>
    <t xml:space="preserve">pochodzące </t>
  </si>
  <si>
    <t>wymienione</t>
  </si>
  <si>
    <t>rachunki</t>
  </si>
  <si>
    <t>program lub</t>
  </si>
  <si>
    <t xml:space="preserve">własne </t>
  </si>
  <si>
    <t>z innych</t>
  </si>
  <si>
    <t>w art.5 ust.1</t>
  </si>
  <si>
    <t>jednostek</t>
  </si>
  <si>
    <t>koordynująca</t>
  </si>
  <si>
    <t>źródeł</t>
  </si>
  <si>
    <t>pkt 2 i 3 u.f.p.</t>
  </si>
  <si>
    <t>oświatowych</t>
  </si>
  <si>
    <t>wykonanie</t>
  </si>
  <si>
    <t>programu</t>
  </si>
  <si>
    <t>OGÓŁEM:</t>
  </si>
  <si>
    <t>x</t>
  </si>
  <si>
    <t>Lp.</t>
  </si>
  <si>
    <t>w tym:</t>
  </si>
  <si>
    <t xml:space="preserve">
</t>
  </si>
  <si>
    <t xml:space="preserve">Wydatki
</t>
  </si>
  <si>
    <t>w okresie</t>
  </si>
  <si>
    <t>Klasyfikacja</t>
  </si>
  <si>
    <t>realizacji</t>
  </si>
  <si>
    <t>Program/Projekt</t>
  </si>
  <si>
    <t xml:space="preserve"> (dział, </t>
  </si>
  <si>
    <t>Projektu</t>
  </si>
  <si>
    <t>rozdział)</t>
  </si>
  <si>
    <t>(całkowita wartość Projektu)</t>
  </si>
  <si>
    <t>Środki z budżetu krajowego*</t>
  </si>
  <si>
    <t>Środki z budżetu UE</t>
  </si>
  <si>
    <t>Wydatki razem (8+9)</t>
  </si>
  <si>
    <t>(5 + 6)</t>
  </si>
  <si>
    <t>Wydatki ogółem:</t>
  </si>
  <si>
    <t>wydatki bieżące</t>
  </si>
  <si>
    <t>wydatki majątkowe</t>
  </si>
  <si>
    <t>* środki własne jst, współfinansowanie z budżetu państwa oraz inne</t>
  </si>
  <si>
    <t>Plan</t>
  </si>
  <si>
    <t>Dz.</t>
  </si>
  <si>
    <t>T r e ś ć</t>
  </si>
  <si>
    <t>przed zmianą</t>
  </si>
  <si>
    <t>po zmianach</t>
  </si>
  <si>
    <t>WYDATKI OGÓŁEM:</t>
  </si>
  <si>
    <t>Transport i łączność</t>
  </si>
  <si>
    <t>wydatki inwestycyjne jednostek budżetowych</t>
  </si>
  <si>
    <t>Załącznik Nr 3</t>
  </si>
  <si>
    <t>Zmiana wydatków na programy i projekty realizowane ze środków pochodzących z funduszy strukturalnych i Funduszu Spójności</t>
  </si>
  <si>
    <t>1</t>
  </si>
  <si>
    <t>Zmiany w budżecie miasta Włocławek na 2026 rok</t>
  </si>
  <si>
    <t>DOCHODY OGÓŁEM:</t>
  </si>
  <si>
    <t>Dochody na zadania własne gminy:</t>
  </si>
  <si>
    <t>Wydatki na zadania własne gminy:</t>
  </si>
  <si>
    <t xml:space="preserve">Miejski Zarząd Dróg i Zieleni </t>
  </si>
  <si>
    <t>Wydatki na zadania własne powiatu:</t>
  </si>
  <si>
    <t>Drogi publiczne w miastach na prawach powiatu</t>
  </si>
  <si>
    <t>Zmiana planu wydatków majątkowych na 2026 rok</t>
  </si>
  <si>
    <t>(6+7+8)</t>
  </si>
  <si>
    <t>TRANSPORT I  ŁĄCZNOŚĆ</t>
  </si>
  <si>
    <t>Miejski Zarząd Dróg i Zieleni</t>
  </si>
  <si>
    <t xml:space="preserve"> FUNDUSZE EUROPEJSKIE DLA KUJAW I POMORZA 2021 -  2027</t>
  </si>
  <si>
    <t>6206</t>
  </si>
  <si>
    <t>dotacja celowa w ramach programów finansowanych z udziałem środków europejskich oraz środków, o których mowa w art. 5 ust. 1 pkt 3 oraz ust. 3 pkt. 5 i 6 ustawy, lub płatności w ramach budżetu środków europejskich, z wyłączeniem dochodów klasyfikowanych w paragrafie 625</t>
  </si>
  <si>
    <t>6207</t>
  </si>
  <si>
    <t>2026 rok</t>
  </si>
  <si>
    <t>Polsko-Szwajcarski Program Rozwoju Miast</t>
  </si>
  <si>
    <t>Lokalny transport zbiorowy</t>
  </si>
  <si>
    <t>Drogi publiczne gminne</t>
  </si>
  <si>
    <t>Przebudowa/rekonstrukcja dróg gminnych</t>
  </si>
  <si>
    <t>w tym: /Miejski Zarząd Dróg i Zieleni/</t>
  </si>
  <si>
    <t>dz. 600</t>
  </si>
  <si>
    <t>rozdz. 60004</t>
  </si>
  <si>
    <t>Organ - zadanie pn. "Multimodalne Centrum przesiadkowe – etap III"  w ramach projektu pn. "Włocławek – Miasto dobrego klimatu dla gospodarki, środowiska i wygodnego życia"</t>
  </si>
  <si>
    <t>2006</t>
  </si>
  <si>
    <t>dotacja celowa w ramach programów finansowanych z udziałem środków europejskich oraz środków, o których mowa w art. 5 ust. 1 pkt 3 oraz ust. 3 pkt 5 i 6 ustawy, lub płatności w ramach budżetu środków europejskich, z wyłączeniem dochodów klasyfikowanych w paragrafie 205</t>
  </si>
  <si>
    <t>2007</t>
  </si>
  <si>
    <t>Organ - zadanie pn. "Budowa ulicy Bulwary do ulicy Barskiej”  w ramach projektu pn. "Włocławek – Miasto dobrego klimatu dla gospodarki, środowiska i wygodnego życia"</t>
  </si>
  <si>
    <t>Gospodarka mieszkaniowa</t>
  </si>
  <si>
    <t>Gospodarowanie mieszkaniowym zasobem gminy</t>
  </si>
  <si>
    <t>Administracja Zasobów Komunalnych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</si>
  <si>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</si>
  <si>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</si>
  <si>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0920</t>
  </si>
  <si>
    <t>wpływy z pozostałych odsetek</t>
  </si>
  <si>
    <t>0940</t>
  </si>
  <si>
    <t>wpływy z rozliczeń/zwrotów z lat ubiegłych</t>
  </si>
  <si>
    <t>Administracja publiczna</t>
  </si>
  <si>
    <t>75023</t>
  </si>
  <si>
    <t>Urzędy gmin (miast i miast na prawach powiatu)</t>
  </si>
  <si>
    <t>Organ - projekt pn. "Miejski System Dyspozytorski"</t>
  </si>
  <si>
    <t>Pozostała działalność</t>
  </si>
  <si>
    <t>Organ - projekt pn. "Włocławek – Miasto dobrego klimatu dla gospodarki, środowiska i wygodnego życia" (Wydział Rozwoju Miasta)</t>
  </si>
  <si>
    <t>Organ - projekt pn. "Włocławek – Miasto dobrego klimatu dla gospodarki, środowiska i wygodnego życia" (Biuro Prezydenta)</t>
  </si>
  <si>
    <t>Organ - projekt pn. "Włocławek – Miasto dobrego klimatu dla gospodarki, środowiska i wygodnego życia" (Wydział Organizacyjno - Prawny i Kadr)</t>
  </si>
  <si>
    <t>Bezpieczeństwo publiczne i ochrona przeciwpożarowa</t>
  </si>
  <si>
    <t>Straż gminna (miejska)</t>
  </si>
  <si>
    <t>Organ - projekt pn. "Włocławek – Miasto dobrego klimatu dla gospodarki, środowiska i wygodnego życia"</t>
  </si>
  <si>
    <t>75495</t>
  </si>
  <si>
    <t>Organ - zadanie pn. "Modernizacja monitoringu miejskiego" w ramach projektu pn. "Włocławek – Miasto dobrego klimatu dla gospodarki, środowiska i wygodnego życia"</t>
  </si>
  <si>
    <t>Różne rozliczenia</t>
  </si>
  <si>
    <t>75814</t>
  </si>
  <si>
    <t>Różne rozliczenia finansowe</t>
  </si>
  <si>
    <t xml:space="preserve">Organ </t>
  </si>
  <si>
    <t>6680</t>
  </si>
  <si>
    <t>wpłata środków finansowych z niewykorzystanych w terminie wydatków, które nie wygasają z upływem roku budżetowego</t>
  </si>
  <si>
    <t>75835</t>
  </si>
  <si>
    <t>Rezerwa na uzupełnienie dochodów jednostek samorządu</t>
  </si>
  <si>
    <t>terytorialnego</t>
  </si>
  <si>
    <t>2380</t>
  </si>
  <si>
    <t>środki na uzupełnienie dochodów miast na prawach powiatu</t>
  </si>
  <si>
    <t>851</t>
  </si>
  <si>
    <t>Ochrona zdrowia</t>
  </si>
  <si>
    <t>85195</t>
  </si>
  <si>
    <t>Organ - zadanie pn. "Dotacja celowa na zakup systemu tomografii komputerowej do badań całego ciała" w ramach projektu pn. "Włocławek – Miasto dobrego klimatu dla gospodarki, środowiska i wygodnego życia"</t>
  </si>
  <si>
    <t>Pomoc społeczna</t>
  </si>
  <si>
    <t>Miejski Ośrodek Pomocy Rodzinie</t>
  </si>
  <si>
    <t>0970</t>
  </si>
  <si>
    <t>Organ - projekt pn. "Klub "Zakręt w Dobrym Kierunku""</t>
  </si>
  <si>
    <t>2057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</si>
  <si>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</si>
  <si>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Pozostałe zadania w zakresie polityki społecznej</t>
  </si>
  <si>
    <t>Organ - projekt pn. "Kujawsko - Pomorska Teleopieka Etap I"</t>
  </si>
  <si>
    <t>2059</t>
  </si>
  <si>
    <t>Organ - zadanie pn. "Od wolontariatu do etatu" w ramach projektu pn. "Włocławek – Miasto dobrego klimatu dla gospodarki, środowiska i wygodnego życia"</t>
  </si>
  <si>
    <t>Rodzina</t>
  </si>
  <si>
    <t>System opieki nad dziećmi w wieku do lat 3</t>
  </si>
  <si>
    <t>Organ</t>
  </si>
  <si>
    <t>6330</t>
  </si>
  <si>
    <t>dotacja celowa otrzymana z budżetu państwa na realizację inwestycji i zakupów inwestycyjnych własnych gmin (związków gmin, związków powiatowo-gminnych)</t>
  </si>
  <si>
    <t>Gospodarka komunalna i ochrona środowiska</t>
  </si>
  <si>
    <t>Gospodarka odpadami komunalnymi</t>
  </si>
  <si>
    <t>Wydział Nadzoru Właścicielskiego i Gospodarki Komunalnej</t>
  </si>
  <si>
    <t>Utrzymanie zieleni w miastach i gminach</t>
  </si>
  <si>
    <t>Organ - zadanie pn. "System zarządzania publicznymi terenami zieleni dla miasta Włocławek" w ramach projektu pn. "Włocławek – Miasto dobrego klimatu dla gospodarki, środowiska i wygodnego życia"</t>
  </si>
  <si>
    <t>Ochrona powietrza atmosferycznego i klimatu</t>
  </si>
  <si>
    <t>2460</t>
  </si>
  <si>
    <t>środki otrzymane od pozostałych jednostek zaliczanych do sektora finansów publicznych na realizację zadań bieżących jednostek zaliczanych do sektora finansów publicznych</t>
  </si>
  <si>
    <t>90095</t>
  </si>
  <si>
    <t>6260</t>
  </si>
  <si>
    <t>dotacje otrzymane z państwowych funduszy celowych na finansowanie lub dofinansowanie kosztów realizacji inwestycji i zakupów inwestycyjnych jednostek sektora finansów publicznych</t>
  </si>
  <si>
    <t>Organ - projekt "Włocławek miastem bioróżnorodnym"</t>
  </si>
  <si>
    <t>Organ - projekt Park Grzywno - zagospodarowanie terenów zielonych na terenie dawnego osiedla Grzywno</t>
  </si>
  <si>
    <t>Organ - projekt "Park Południa" (Budżet Obywatelski 2022 r.)</t>
  </si>
  <si>
    <t>Dochody na zadania własne powiatu:</t>
  </si>
  <si>
    <t>Działalność usługowa</t>
  </si>
  <si>
    <t>71012</t>
  </si>
  <si>
    <t>Zadania z zakresu geodezji i kartografii</t>
  </si>
  <si>
    <t>Organ - Projekt "Infostrada Kujaw i Pomorza 3.0 - Utworzenie bazy GESUT"</t>
  </si>
  <si>
    <t>6257</t>
  </si>
  <si>
    <t>6259</t>
  </si>
  <si>
    <t>71013</t>
  </si>
  <si>
    <t>Prace geodezyjne i kartograficzne na potrzeby organów administracji geodezyjnej i kartograficznej</t>
  </si>
  <si>
    <t>Oświata i wychowanie</t>
  </si>
  <si>
    <t>Technika</t>
  </si>
  <si>
    <t>Jednostki oświatowe zbiorczo</t>
  </si>
  <si>
    <t>Organ - zadanie pn. "Zwiększenie i dostosowanie oferty kwalifikacyjnych kursów zawodowych dla potrzeb lokalnego rynku pracy" w ramach projektu pn. "Włocławek – Miasto dobrego klimatu dla gospodarki, środowiska i wygodnego życia"</t>
  </si>
  <si>
    <t>Edukacyjna opieka wychowawcza</t>
  </si>
  <si>
    <t>Internaty i bursy szkolne</t>
  </si>
  <si>
    <t>Organ - projekt "Przebudowa budynku bursy szkolnej przy ul. Mechaników"</t>
  </si>
  <si>
    <t>Działalność placówek opiekuńczo - wychowawczych</t>
  </si>
  <si>
    <t>0830</t>
  </si>
  <si>
    <t xml:space="preserve">wpływy z usług </t>
  </si>
  <si>
    <t xml:space="preserve">Centrum Opieki nad Dzieckiem </t>
  </si>
  <si>
    <t>0960</t>
  </si>
  <si>
    <t>wpływy z otrzymanych spadków, zapisów i darowizn w postaci pieniężnej</t>
  </si>
  <si>
    <t>Placówka Opiekuńczo - Wychowawcza Nr 1 "MALUCH"</t>
  </si>
  <si>
    <t>0570</t>
  </si>
  <si>
    <t>wpływy z tytułu grzywien, mandatów i innych kar pieniężnych</t>
  </si>
  <si>
    <t>Dochody na zadania zlecone gminie:</t>
  </si>
  <si>
    <t>Urzędy wojewódzkie</t>
  </si>
  <si>
    <t>Organ - Fundusz Pomocy (nadanie numeru PESEL na wniosek w związku z konfliktem na Ukrainie (w urzędzie), aktualizacja i uzupełnienie danych obywateli Ukrainy, potwierdzenie tożsamości obywateli Ukrainy i wprowadzenie danych do rejestru danych kontaktowych na wniosek)</t>
  </si>
  <si>
    <t>2100</t>
  </si>
  <si>
    <t>środki z Funduszu Pomocy na finansowanie lub dofinansowanie zadań bieżących w zakresie pomocy obywatelom Ukrainy</t>
  </si>
  <si>
    <t>Miejski Zarząd Dróg i Zieleni - zadanie pn."Poprawa funkcjonowania transportu zbiorowego w mieście Włocławek poprzez modernizację infrastruktury towarzyszącej transportowi zbiorowemu II ETAP"</t>
  </si>
  <si>
    <t>4219</t>
  </si>
  <si>
    <t>zakup materiałów i wyposażenia</t>
  </si>
  <si>
    <t>zakup usług pozostałych</t>
  </si>
  <si>
    <t>Drogi wewnętrzne</t>
  </si>
  <si>
    <t>Turystyka</t>
  </si>
  <si>
    <t>Zadania w zakresie upowszechniania turystyki</t>
  </si>
  <si>
    <t>Ośrodek Sportu i Rekreacji</t>
  </si>
  <si>
    <t>odpisy na zakładowy fundusz świadczeń socjalnych</t>
  </si>
  <si>
    <t>Wydział Kultury, Turystyki i Promocji</t>
  </si>
  <si>
    <t>Gospodarka gruntami i nieruchomościami</t>
  </si>
  <si>
    <t>Wydział Gospodarowania Mieniem Komunalnym</t>
  </si>
  <si>
    <t>wydatki na zakupy inwestycyjne jednostek budżetowych</t>
  </si>
  <si>
    <t>zwroty niewykorzystanych dotacji oraz płatności, dotyczące wydatków majątkowych</t>
  </si>
  <si>
    <t>zakup energii</t>
  </si>
  <si>
    <t>zakup usług remontowych</t>
  </si>
  <si>
    <t>opłaty za administrowanie i czynsze za budynki, lokale i pomieszczenia garażowe</t>
  </si>
  <si>
    <t xml:space="preserve">różne opłaty i składki </t>
  </si>
  <si>
    <t>podatek od nieruchomości</t>
  </si>
  <si>
    <t xml:space="preserve">szkolenia pracowników niebędących członkami korpusu służby cywilnej </t>
  </si>
  <si>
    <t>Wydział Inwestycji i Zamówień Publicznych</t>
  </si>
  <si>
    <t>Cmentarze</t>
  </si>
  <si>
    <t xml:space="preserve">Wydział Nadzoru Właścicielskiego i Gospodarki Komunalnej </t>
  </si>
  <si>
    <t>Wydział Organizacyjno - Prawny i Kadr</t>
  </si>
  <si>
    <t>Promocja jednostek samorządu terytorialnego</t>
  </si>
  <si>
    <t>Wydział Inwestycji i Zamówień Publicznych - zadanie pn. "3-go Maja woonerfem / przebudowa ul. 3-go Maja w ramach Gminnego Programu Rewitalizacji Miasta Włocławek/"</t>
  </si>
  <si>
    <t>Biuro Prezydenta - projekt pn. "Włocławek – Miasto dobrego klimatu dla gospodarki, środowiska i wygodnego życia"</t>
  </si>
  <si>
    <t>4216</t>
  </si>
  <si>
    <t>4217</t>
  </si>
  <si>
    <t>Bezpieczeństwo publiczne i ochrona</t>
  </si>
  <si>
    <t>przeciwpożarowa</t>
  </si>
  <si>
    <t>Straż Miejska</t>
  </si>
  <si>
    <t>wynagrodzenia osobowe pracowników</t>
  </si>
  <si>
    <t xml:space="preserve">składki na ubezpieczenia społeczne </t>
  </si>
  <si>
    <t xml:space="preserve">składki na Fundusz Pracy oraz Fundusz Solidarnościowy </t>
  </si>
  <si>
    <t>wpłaty na PPK finansowane przez podmiot zatrudniający</t>
  </si>
  <si>
    <t>Obsługa Monitoringu</t>
  </si>
  <si>
    <t>Szkoły podstawowe</t>
  </si>
  <si>
    <t xml:space="preserve">Wydział Edukacji, Zdrowia i Polityki Społecznej </t>
  </si>
  <si>
    <t>2590</t>
  </si>
  <si>
    <t>dotacja podmiotowa z budżetu dla publicznej jednostki systemu oświaty prowadzonej przez osobę prawną inną niż jednostka samorządu terytorialnego lub przez osobę fizyczną</t>
  </si>
  <si>
    <t>wydatki osobowe niezaliczone do wynagrodzeń</t>
  </si>
  <si>
    <t>wynagrodzenie osobowe nauczycieli</t>
  </si>
  <si>
    <t>Oddziały przedszkolne w szkołach podstawowych</t>
  </si>
  <si>
    <t>Przedszkola</t>
  </si>
  <si>
    <t>Przedszkola specjalne</t>
  </si>
  <si>
    <t>Świetlice szkolne</t>
  </si>
  <si>
    <t>Dowożenie uczniów do szkół</t>
  </si>
  <si>
    <t>Stołówki szkolne i przedszkolne</t>
  </si>
  <si>
    <t xml:space="preserve">Realizacja zadań wymagających stosowania specjalnej </t>
  </si>
  <si>
    <t>organizacji nauki i metod pracy dla dzieci w przedszkolach,</t>
  </si>
  <si>
    <t xml:space="preserve">oddziałach przedszkolnych w szkołach podstawowych </t>
  </si>
  <si>
    <t>i innych formach wychowania przedszkolnego</t>
  </si>
  <si>
    <t>organizacji nauki i metod pracy dla dzieci i młodzieży</t>
  </si>
  <si>
    <t>w szkołach podstawowych</t>
  </si>
  <si>
    <t>Domy pomocy społecznej</t>
  </si>
  <si>
    <t>Dom Pomocy Społecznej ul. Nowomiejska 19</t>
  </si>
  <si>
    <t>dodatkowe wynagrodzenie roczne</t>
  </si>
  <si>
    <t>Ośrodki wsparcia</t>
  </si>
  <si>
    <t>Środowiskowy Dom Samopomocy</t>
  </si>
  <si>
    <t>Dom Pomocy Społecznej przy ul. Nowomiejskiej 19 - Centrum Wsparcia Społecznego</t>
  </si>
  <si>
    <t>Dodatki mieszkaniowe</t>
  </si>
  <si>
    <t>Ośrodki pomocy społecznej</t>
  </si>
  <si>
    <t>Pomoc w zakresie dożywiania</t>
  </si>
  <si>
    <t xml:space="preserve">Miejski Ośrodek Pomocy Rodzinie </t>
  </si>
  <si>
    <t>świadczenia społeczne</t>
  </si>
  <si>
    <t>Dom Pomocy Społecznej przy ul. Nowomiejskiej 19 - mieszkania wspomagane ul. Piekarska 25</t>
  </si>
  <si>
    <t>Miejski Ośrodek Pomocy Rodzinie - projekt pn. "Klub "Zakręt w Dobrym Kierunku""</t>
  </si>
  <si>
    <t>wynagrodzenia bezosobowe</t>
  </si>
  <si>
    <t>zakup środków żywności</t>
  </si>
  <si>
    <t>Miejski Ośrodek Pomocy Rodzinie - projekt pn. "Kujawsko - Pomorska Teleopieka Etap I"</t>
  </si>
  <si>
    <t>składki na ubezpieczenia społeczne</t>
  </si>
  <si>
    <t>składki na Fundusz Pracy oraz Fundusz Solidarnościowy</t>
  </si>
  <si>
    <t>Wczesne wspomaganie rozwoju dziecka</t>
  </si>
  <si>
    <t>Wspieranie rodziny</t>
  </si>
  <si>
    <t>Miejski Ośrodek Pomocy Rodzinie - placówki wsparcia dziennego</t>
  </si>
  <si>
    <t>Miejski Zespół Żłobków</t>
  </si>
  <si>
    <t>kary i odszkodowania wypłacane na rzecz osób prawnych i innych jednostek organizacyjnych</t>
  </si>
  <si>
    <t>Oczyszczanie miast i wsi</t>
  </si>
  <si>
    <t>Wydział Środowiska</t>
  </si>
  <si>
    <t xml:space="preserve">zakup usług obejmujących wykonanie ekspertyz, analiz i opinii </t>
  </si>
  <si>
    <t xml:space="preserve">Kultura i ochrona dziedzictwa narodowego </t>
  </si>
  <si>
    <t>Centra kultury i sztuki</t>
  </si>
  <si>
    <t>dotacja celowa z budżetu dla pozostałych jednostek zaliczanych do sektora finansów publicznych</t>
  </si>
  <si>
    <t>dotacje celowe z budżetu na finansowanie lub dofinansowanie kosztów realizacji inwestycji i zakupów inwestycyjnych innych jednostek sektora finansów publicznych</t>
  </si>
  <si>
    <t xml:space="preserve">Kultura fizyczna </t>
  </si>
  <si>
    <t>Obiekty sportowe</t>
  </si>
  <si>
    <t>Instytucje kultury fizycznej</t>
  </si>
  <si>
    <t>wpłaty na Państwowy Fundusz Rehabilitacji Osób Niepełnosprawnych</t>
  </si>
  <si>
    <t>4210</t>
  </si>
  <si>
    <t>podróże służbowe krajowe</t>
  </si>
  <si>
    <t>Miejski Ośrodek Dokumentacji Geodezyjnej i Kartograficznej - projekt pn. "Infostrada Kujaw i Pomorza 3.0 - Utworzenie bazy GESUT"</t>
  </si>
  <si>
    <t xml:space="preserve">wydatki na zakupy inwestycyjne jednostek budżetowych </t>
  </si>
  <si>
    <t>Szkoły podstawowe specjalne</t>
  </si>
  <si>
    <t>dotacja podmiotowa z budżetu dla niepublicznej jednostki systemu oświaty</t>
  </si>
  <si>
    <t>zakup środków dydaktycznych i książek</t>
  </si>
  <si>
    <t>Branżowe szkoły I stopnia</t>
  </si>
  <si>
    <t>Licea ogólnokształcące</t>
  </si>
  <si>
    <t>Licea ogólnokształcące dla dorosłych</t>
  </si>
  <si>
    <t>Szkoły zawodowe specjalne</t>
  </si>
  <si>
    <t>Specjalne ośrodki wychowawcze</t>
  </si>
  <si>
    <t>Wydział Edukacji, Zdrowia i Polityki Społecznej</t>
  </si>
  <si>
    <t>Wydział Inwestycji i Zamówień Publicznych - zadanie pn. "Przebudowa budynku bursy szkolnej przy ul. Mechaników"</t>
  </si>
  <si>
    <t>Młodzieżowe ośrodki wychowawcze</t>
  </si>
  <si>
    <t>Rodziny zastępcze</t>
  </si>
  <si>
    <t>Miejski Ośrodek Pomocy Rodzinie - rodziny zastępcze</t>
  </si>
  <si>
    <t>4330</t>
  </si>
  <si>
    <t xml:space="preserve">zakup usług przez jednostki samorządu terytorialnego od innych jednostek samorządu terytorialnego </t>
  </si>
  <si>
    <t xml:space="preserve">Placówka Opiekuńczo - Wychowawcza Nr 2 "Calineczka" </t>
  </si>
  <si>
    <t>Placówka Opiekuńczo - Wychowawcza Nr 1 "Maluch"</t>
  </si>
  <si>
    <t>Gospodarka ściekowa i ochrona wód</t>
  </si>
  <si>
    <t>różne opłaty i składki</t>
  </si>
  <si>
    <t>Kultura i ochrona dziedzictwa narodowego</t>
  </si>
  <si>
    <t>Wydatki na zadania zlecone gminie:</t>
  </si>
  <si>
    <t>Wydział Organizacyjno - Prawny i Kadr - Fundusz Pomocy (nadanie numeru PESEL na wniosek w związku z konfliktem na Ukrainie (w urzędzie), aktualizacja i uzupełnienie danych obywateli Ukrainy, potwierdzenie tożsamości obywateli Ukrainy i wprowadzenie danych do rejestru danych kontaktowych na wniosek)</t>
  </si>
  <si>
    <t>wynagrodzenia i uposażenia wypłacane w związku z pomocą obywatelom Ukrainy</t>
  </si>
  <si>
    <t>składki i inne pochodne od wynagrodzeń pracowników wypłacanych w związku z pomocą obywatelom Ukrainy</t>
  </si>
  <si>
    <t xml:space="preserve"> </t>
  </si>
  <si>
    <t>do UCHWAŁY NR XXXVI/103/2026</t>
  </si>
  <si>
    <t>z dnia 26 sierpnia 2026 r.</t>
  </si>
  <si>
    <t>Poprawa funkcjonowania transportu zbiorowego w mieście Włocławek poprzez modernizację infrastruktury towarzyszącej transportowi zbiorowemu II ETAP</t>
  </si>
  <si>
    <t>Rekonstrukcja jezdni i chodnika na moście stalowym wraz z zabezpieczeniem antykorozyjnym mostu i iluminacją</t>
  </si>
  <si>
    <t>Przebudowa/rekonstrukcja dróg powiatowych</t>
  </si>
  <si>
    <t>Przebudowa śródmiejskich ulic powiatowych</t>
  </si>
  <si>
    <t>wprowadza się nowe zadanie:</t>
  </si>
  <si>
    <t>§ 6050</t>
  </si>
  <si>
    <t>Rekonstrukcja Monitoringu Kapitulna</t>
  </si>
  <si>
    <t>Budowa drogi stanowiącej przedłużenie ul. Letniej od Al. Jana Pawła II do ul. Szyszkowej</t>
  </si>
  <si>
    <t>Przebudowa śródmiejskich ulic gminnych</t>
  </si>
  <si>
    <t>Budowa / przebudowa dróg wewnętrznych</t>
  </si>
  <si>
    <t>GOSPODARKA MIESZKANIOWA</t>
  </si>
  <si>
    <t>Zniesienia współwłasności nieruchomości, wykupy nieruchomości, pierwokupy</t>
  </si>
  <si>
    <t>Urząd Miasta/Wydział Gospodarowania Mieniem Komunalnym</t>
  </si>
  <si>
    <t xml:space="preserve">Gospodarowanie mieszkaniowym zasobem gminy </t>
  </si>
  <si>
    <t>Termomodernizacja budynków mieszkalnych (w tym budynki w obszarze rewitalizacji)</t>
  </si>
  <si>
    <t xml:space="preserve">Modernizacja i ulepszenie nieruchomości i lokali Mieszkaniowego Zasobu Komunalnego </t>
  </si>
  <si>
    <t>Modernizacja i ulepszenie lokali mieszkalnych gminnego zasobu komunalnego</t>
  </si>
  <si>
    <t>§ 6690</t>
  </si>
  <si>
    <t>Zwrot dofinansowania zadania "Termomodernizacja budynków mieszkalnych (w tym budynki w obszarze rewitalizacji)"</t>
  </si>
  <si>
    <t xml:space="preserve">Przebudowa budynku przy ul. Królewieckiej 12 </t>
  </si>
  <si>
    <t>Urząd Miasta /Wydział Inwestycji i Zamówień Publicznych</t>
  </si>
  <si>
    <t>Tumska/3 Maja budowa budynków mieszkalnych</t>
  </si>
  <si>
    <t xml:space="preserve">Budowa budynków mieszkalnych </t>
  </si>
  <si>
    <t>DZIAŁALNOŚĆ USŁUGOWA</t>
  </si>
  <si>
    <t>zmiana klasyfikacji budżetowej</t>
  </si>
  <si>
    <t>§ 6067
  6069</t>
  </si>
  <si>
    <t>Infostrada Kujaw i Pomorza 3.0 - Utworzenie bazy GESUT</t>
  </si>
  <si>
    <t>-</t>
  </si>
  <si>
    <t>Urząd Miasta /Miejski Ośrodek Dokumentacji Geodezyjnej i Kartograficznej</t>
  </si>
  <si>
    <t>Modernizacja Kaplicy Cmentarnej na Cmentarzu Komunalnym przy Al. Chopina</t>
  </si>
  <si>
    <t>Urząd Miasta /Wydział Nadzoru Właścicielskiego i Gospodarki Komunalnej</t>
  </si>
  <si>
    <t>3-go Maja woonerfem / przebudowa ul. 3-go Maja w ramach Gminnego Programu Rewitalizacji Miasta Włocławek</t>
  </si>
  <si>
    <t>Zagospodarowanie terenu przy Teatrze</t>
  </si>
  <si>
    <t>Poprawa efektywności energetycznej poprzez montaż instalacji fotowoltaicznych na budynkach użyteczności publicznej we Włocławku - etap II</t>
  </si>
  <si>
    <t xml:space="preserve">Ciągi komunikacyjne poza pasami drogowymi </t>
  </si>
  <si>
    <t>§ 6066
    6067</t>
  </si>
  <si>
    <t>Zakup namiotu ekspresowego</t>
  </si>
  <si>
    <t>Urząd Miasta /Biuro Prezydenta</t>
  </si>
  <si>
    <t>OŚWIATA I WYCHOWANIE</t>
  </si>
  <si>
    <t>Program "Łazienka" - modernizacja łazienek w placówkach oświatowych</t>
  </si>
  <si>
    <t>POMOC SPOŁECZNA</t>
  </si>
  <si>
    <t>Zakup i montaż kompensatora mocy biernej dla Centrum Wsparcia Społecznego</t>
  </si>
  <si>
    <t>Dom Pomocy Społecznej Nowomiejska 19</t>
  </si>
  <si>
    <t>Zakup macierzy 18-to dyskowej</t>
  </si>
  <si>
    <t>§ 6060</t>
  </si>
  <si>
    <t>Zakup sprzętu komputerowego wraz z oprogramowaniem</t>
  </si>
  <si>
    <t>Zakup i montaż kompensatora mocy biernej</t>
  </si>
  <si>
    <t>POZOSTAŁE ZADANIA W ZAKRESIE POLITYKI SPOŁECZNEJ</t>
  </si>
  <si>
    <t xml:space="preserve">Pozostała działalność </t>
  </si>
  <si>
    <t>Ośrodek Rehabilitacyjno-Edukacyjny przy ul. Szkolnej 2</t>
  </si>
  <si>
    <t xml:space="preserve">Edukacyjna opieka wychowawcza </t>
  </si>
  <si>
    <t>Przebudowa budynku bursy szkolnej przy ul. Mechaników</t>
  </si>
  <si>
    <t xml:space="preserve">Przebudowa Młodzieżowego Ośrodka Wychowawczego wraz z infrastrukturą towarzyszącą </t>
  </si>
  <si>
    <t>Doposażenie bawialni w strefy/kąciki sensoryczne w Żłobku przy ul. Wienieckiej 34a oraz utworzenie sali sensorycznej i doposażenie 4 sal dziecięcych w Żłobku przy ul. Żytniej 80, wchodzących w skład Miejskiego Zespołu Żłobków we Włocławku</t>
  </si>
  <si>
    <t>GOSPODARKA KOMUNALNA I OCHRONA ŚRODOWISKA</t>
  </si>
  <si>
    <t>Budowa PSZOK</t>
  </si>
  <si>
    <t>Modernizacja dolnej części Bulwarów - etap I</t>
  </si>
  <si>
    <t>§6050</t>
  </si>
  <si>
    <t xml:space="preserve">Modernizacja dolnej części Bulwarów - etap II </t>
  </si>
  <si>
    <t>KULTURA I OCHRONA DZIEDZICTWA NARODOWEGO</t>
  </si>
  <si>
    <t>Dotacja  celowa na wkład własny do projektu pn. "Kultura w zasięgu 3.0" - Centrum Kultury "Browar B."</t>
  </si>
  <si>
    <t>Centrum Kultury Browar B</t>
  </si>
  <si>
    <t>BUDŻET OBYWATELSKI</t>
  </si>
  <si>
    <t>Mały ogródek w wielkim mieście</t>
  </si>
  <si>
    <t>Fajansiaki - nowi bohaterowie Włocławka</t>
  </si>
  <si>
    <t>"Jest klepisko, a będzie nowe boisko" - Budowa boiska do koszykówki ulicznej i miejsc postojowych w Michelinie</t>
  </si>
  <si>
    <t>Boisko wielofunkcyjne 22x44 przy ul. Płockiej</t>
  </si>
  <si>
    <t>1.2</t>
  </si>
  <si>
    <t>1.6</t>
  </si>
  <si>
    <t>w tym: /Urząd Miasta/</t>
  </si>
  <si>
    <t>dz. 750</t>
  </si>
  <si>
    <t>rozdz. 75095</t>
  </si>
  <si>
    <t>1.21</t>
  </si>
  <si>
    <t>Kujawsko - Pomorska Teleopieka Etap I</t>
  </si>
  <si>
    <t>w tym: /Miejski Ośrodek Pomocy Rodzinie/</t>
  </si>
  <si>
    <t>dz. 853</t>
  </si>
  <si>
    <t>rozdz. 85395</t>
  </si>
  <si>
    <t>1.24</t>
  </si>
  <si>
    <t>dz. 710</t>
  </si>
  <si>
    <t xml:space="preserve"> rozdz. 71013</t>
  </si>
  <si>
    <t>1.27</t>
  </si>
  <si>
    <t>Klub "Zakręt w Dobrym Kierunku"</t>
  </si>
  <si>
    <t>dz. 852</t>
  </si>
  <si>
    <t xml:space="preserve"> rozdz. 85295</t>
  </si>
  <si>
    <t>1.29</t>
  </si>
  <si>
    <t>dz. 921</t>
  </si>
  <si>
    <t xml:space="preserve"> rozdz. 92113</t>
  </si>
  <si>
    <t>4</t>
  </si>
  <si>
    <t>Krajowy Plan Odbudowy</t>
  </si>
  <si>
    <t>4.2</t>
  </si>
  <si>
    <t>dz. 700</t>
  </si>
  <si>
    <t>rozdz. 70095</t>
  </si>
  <si>
    <t>4.3</t>
  </si>
  <si>
    <t>6.4</t>
  </si>
  <si>
    <t>dz. 854</t>
  </si>
  <si>
    <t>rozdz. 85410</t>
  </si>
  <si>
    <t>6.9</t>
  </si>
  <si>
    <t>Włocławek - miasto dobrego klimatu dla gospodarki, środowiska i wygodnego życia</t>
  </si>
  <si>
    <t>w tym: /Urząd Miasta, Straż Miejska/</t>
  </si>
  <si>
    <t>dz. 750, 754</t>
  </si>
  <si>
    <t>rozdz. 75095, 75416</t>
  </si>
  <si>
    <t>6.11</t>
  </si>
  <si>
    <t>Załącznik Nr 4</t>
  </si>
  <si>
    <t>Przychody i rozchody budżetu na 2026 rok</t>
  </si>
  <si>
    <t>Treść</t>
  </si>
  <si>
    <t>Klasyfikacja
§</t>
  </si>
  <si>
    <t>Kwota na 2026 rok</t>
  </si>
  <si>
    <t>Przychody ogółem:</t>
  </si>
  <si>
    <t>1.</t>
  </si>
  <si>
    <t>Przychody z zaciągniętych pożyczek i kredytów na rynku krajowym</t>
  </si>
  <si>
    <t>§ 952</t>
  </si>
  <si>
    <t>a)</t>
  </si>
  <si>
    <t>na pokrycie deficytu</t>
  </si>
  <si>
    <t>b)</t>
  </si>
  <si>
    <t>na spłatę długu</t>
  </si>
  <si>
    <t>2.</t>
  </si>
  <si>
    <t>Przychody z zaciągniętych pożyczek na finansowanie zadań realizowanych z udziałem środków pochodzących z budżetu UE</t>
  </si>
  <si>
    <t>§ 903</t>
  </si>
  <si>
    <t>3.</t>
  </si>
  <si>
    <t xml:space="preserve">Przychody jst z niewykorzystanych środków pieniężnych na rachunku bieżącym budżetu, wynikających z rozlicz. dochodów i wydatków nimi finansowanych związanych ze szczególnymi zasadami wykonywania budżetu  </t>
  </si>
  <si>
    <t>§ 905</t>
  </si>
  <si>
    <t>4.</t>
  </si>
  <si>
    <t>Przychody jst z wynikających z rozlicz. środków określonych w art. 5 ust. 1 pkt 2 ustawy i dotacji na realizację programu, projektu lub zadania finansowanego z udziałem tych środków</t>
  </si>
  <si>
    <t>§ 906</t>
  </si>
  <si>
    <t>5.</t>
  </si>
  <si>
    <t>Przychody jednostek samorządu terytorialnego z tytułu zaciągniętych pożyczek i kredytów oraz wyemitowanych papierów wartościowych na spłatę wcześniej zaciągniętych zobowiązań</t>
  </si>
  <si>
    <t>§ 907</t>
  </si>
  <si>
    <t>6.</t>
  </si>
  <si>
    <t>Przychody ze spłat pożyczek i kredytów udzielonych ze środk. publ.</t>
  </si>
  <si>
    <t>§ 951</t>
  </si>
  <si>
    <t>7.</t>
  </si>
  <si>
    <t>Pozostałe przychody z prywatyzacji</t>
  </si>
  <si>
    <t>§ 944</t>
  </si>
  <si>
    <t>8.</t>
  </si>
  <si>
    <t>Nadwyżki z lat ubiegłych</t>
  </si>
  <si>
    <t>§ 957</t>
  </si>
  <si>
    <t>9.</t>
  </si>
  <si>
    <t>Przychody ze sprzedaży innych papierów wartościowych</t>
  </si>
  <si>
    <t>§ 931</t>
  </si>
  <si>
    <t>10.</t>
  </si>
  <si>
    <t>Wolne środki, o których mowa w art. 217 ust. 2 pkt 6 ustawy</t>
  </si>
  <si>
    <t>§ 950</t>
  </si>
  <si>
    <t>11.</t>
  </si>
  <si>
    <t>Przelewy z rachunków lokat</t>
  </si>
  <si>
    <t>§ 994</t>
  </si>
  <si>
    <t>Rozchody ogółem:</t>
  </si>
  <si>
    <t>Spłaty otrzymanych krajowych  pożyczek i kredytów, w tym:</t>
  </si>
  <si>
    <t>§ 992</t>
  </si>
  <si>
    <t>na realizację  programów i projektów z udziałem środków unijnych</t>
  </si>
  <si>
    <t>Spłaty pożyczek otrzymanych na finansowanie zadań realizowanych z udziałem środków pochodzących z budżetu UE</t>
  </si>
  <si>
    <t>§ 963</t>
  </si>
  <si>
    <t>Wcześniejsza spłata istniejącego długu jednostek samorządu terytorialnego</t>
  </si>
  <si>
    <t>§ 965</t>
  </si>
  <si>
    <t>Udzielone pożyczki i kredyty</t>
  </si>
  <si>
    <t>§ 991</t>
  </si>
  <si>
    <t>Przelewy na rachunki lokat</t>
  </si>
  <si>
    <t>Wykup innych papierów wartościowych</t>
  </si>
  <si>
    <t>§ 982</t>
  </si>
  <si>
    <t>Rozchody z tytułu innych rozliczeń krajowych</t>
  </si>
  <si>
    <t>§ 995</t>
  </si>
  <si>
    <t>Załącznik Nr 5</t>
  </si>
  <si>
    <t xml:space="preserve">Dotacje udzielane z budżetu jednostki samorządu terytorialnego </t>
  </si>
  <si>
    <t>dla jednostek sektora finansów publicznych na 2026 rok</t>
  </si>
  <si>
    <t>Rozdział</t>
  </si>
  <si>
    <t xml:space="preserve">§ </t>
  </si>
  <si>
    <t>Nazwa zadania</t>
  </si>
  <si>
    <t>Kwota dotacji</t>
  </si>
  <si>
    <t>dotacje celowe</t>
  </si>
  <si>
    <t xml:space="preserve">Programy polityki zdrowotnej </t>
  </si>
  <si>
    <t>Przeciwdziałanie alkoholizmowi (dofinansowanie "Niebieskiej linii")</t>
  </si>
  <si>
    <t>Przeciwdziałanie alkoholizmowi (realizacja zadań z zakresu profilaktyki uzależnień)</t>
  </si>
  <si>
    <t>6306      6307</t>
  </si>
  <si>
    <t>Realizacja projektu pn. "Włocławek – Miasto dobrego klimatu dla gospodarki, środowiska i wygodnego życia" (dotacja na zakupy inwestycyjne)</t>
  </si>
  <si>
    <t xml:space="preserve">Powiatowe urzędy pracy </t>
  </si>
  <si>
    <t>Pozostała działalność - SENIORALIA 2026 – Obchody Święta Seniora (Budżet Obywatelski)</t>
  </si>
  <si>
    <t>Galerie i biura wystaw artystycznych (dotacja na inwestycje)</t>
  </si>
  <si>
    <t xml:space="preserve"> - Galeria Sztuki Współczesnej</t>
  </si>
  <si>
    <t xml:space="preserve">Galerie i biura wystaw artystycznych </t>
  </si>
  <si>
    <t xml:space="preserve"> - Centrum Kultury Browar B </t>
  </si>
  <si>
    <t>Centra kultury i sztuki (dotacja na inwestycje)</t>
  </si>
  <si>
    <t>Pozostałe instytucje kultury (dotacja na inwestycje)</t>
  </si>
  <si>
    <t xml:space="preserve"> - Teatr Impresaryjny</t>
  </si>
  <si>
    <t>Biblioteki</t>
  </si>
  <si>
    <t xml:space="preserve"> - Miejska Biblioteka Publiczna</t>
  </si>
  <si>
    <t>Biblioteki (dotacja na inwestycje)</t>
  </si>
  <si>
    <t>Razem:</t>
  </si>
  <si>
    <t>dotacje podmiotowe</t>
  </si>
  <si>
    <t xml:space="preserve"> - Zakład Aktywności Zawodowej</t>
  </si>
  <si>
    <t>Galerie i biura wystaw artystycznych</t>
  </si>
  <si>
    <t xml:space="preserve"> - Centrum Kultury Browar B</t>
  </si>
  <si>
    <t>Pozostałe instytucje kultury</t>
  </si>
  <si>
    <t>Ogółem:</t>
  </si>
  <si>
    <t>Załącznik Nr 6</t>
  </si>
  <si>
    <t>dla jednostek spoza sektora finansów publicznych na 2026 rok</t>
  </si>
  <si>
    <t>Dotacje do prac budowlanych w ramach rewitalizacji (dotacja na inwestycje)</t>
  </si>
  <si>
    <t>Pozostała działalność (prowadzenie Kawiarni Obywatelskiej "Śródmieście Cafe")</t>
  </si>
  <si>
    <t>Nieodpłatna pomoc prawna - zadanie rządowe</t>
  </si>
  <si>
    <t>2837    2839</t>
  </si>
  <si>
    <t>Realizacja projektu unijnego "Dostosowanie kształcenia ogólnego do potrzeb rynku pracy I ETAP" (licea)</t>
  </si>
  <si>
    <t>Realizacja projektu unijnego "Dostosowanie kształcenia ogólnego do potrzeb rynku pracy II ETAP" (szkoły podstawowe)</t>
  </si>
  <si>
    <t>Realizacja projektu unijnego "Dostosowanie kształcenia zawodowego do potrzeb rynku pracy"</t>
  </si>
  <si>
    <t>Zwalczanie narkomanii</t>
  </si>
  <si>
    <t>Dofinansowanie programów dotyczących uzależnień, pozalekcyjnych zajęć sportowych (przeciwdzialanie alkoholizmowi)</t>
  </si>
  <si>
    <t>Pozostała działalność (promocja i ochrona zdrowia oraz działania na rzecz osób niepełnosprawnych)</t>
  </si>
  <si>
    <t>Pozostała działalność (ćwiczenia gimnastyczne poprawiające kondycję seniora - Budżet Obywatelski)</t>
  </si>
  <si>
    <t>Zapewnienie schronienia osobom bezdomnym (wypłata dodatku motywacyjnego dla pracowników schroniska dla osób bezdomnych w ramach programu rządowego)</t>
  </si>
  <si>
    <t>Usługi opiekuńcze i specjalistyczne usługi opiekuńcze - ogółem, z tego:</t>
  </si>
  <si>
    <t>13.1</t>
  </si>
  <si>
    <t xml:space="preserve"> - zadania własne</t>
  </si>
  <si>
    <t>13.2</t>
  </si>
  <si>
    <t xml:space="preserve"> - zadania zlecone</t>
  </si>
  <si>
    <t>Zapewnienie schronienia osobom bezdomnym (pozostała działalność)</t>
  </si>
  <si>
    <t>Pozostała działalność (aktywizacja społeczna seniorów, podnoszenie poziomu bezpieczeństwa i poprawa warunków funkcjonowania seniorów)</t>
  </si>
  <si>
    <t>2360                  2830</t>
  </si>
  <si>
    <t>Dofinansowanie  przyłączy kanalizacyjnych do nieruchomości (dotacja na inwestycje)</t>
  </si>
  <si>
    <t>Ochrona powietrza atmosferycznego i klimatu (zadania w zakresie ekologii i ochrony zwierząt oraz ochrony dziedzictwa przyrodniczego)</t>
  </si>
  <si>
    <t>2366   2367</t>
  </si>
  <si>
    <t>Realizacja projektu unijnego  "Włocławek miastem bioróżnorodnym"</t>
  </si>
  <si>
    <t>Ochrona zabytków i opieka nad zabytkami</t>
  </si>
  <si>
    <t>Upowszechnianie kultury, sztuki, ochrony dóbr kultury i tradycji przez organizacje prowadzące działalność pożytku publicznego (pozostała działalność)</t>
  </si>
  <si>
    <t>Zadania w zakresie kultury fizycznej</t>
  </si>
  <si>
    <t>Razem</t>
  </si>
  <si>
    <t>Nazwa placówki/nazwa podmiotu</t>
  </si>
  <si>
    <t>2540        2590</t>
  </si>
  <si>
    <t>Publiczna Szkoła Podstawowa im. Ks. J. Długosza</t>
  </si>
  <si>
    <t xml:space="preserve">Szkoła Podstawowa Nr 24 w Zespole Szkół WSO "Cogito" </t>
  </si>
  <si>
    <t>Akademicka Szkoła Podstawowa Nr 1 im. Obrońców Wisły 1920 roku we Włocławku</t>
  </si>
  <si>
    <t>Akademicka Szkoła Podstawowa Mistrzostwa Sportowego Nr 1          im. Obrońców Wisły 1920 roku we Włocławku</t>
  </si>
  <si>
    <t>Szkoła Podstawowa z oddziałami dwujęzycznymi Monttessori-     Schule</t>
  </si>
  <si>
    <t>Niepubliczne Przedszkole "Skakanka"</t>
  </si>
  <si>
    <t>Przedszkole Niepubliczne "Chatka Puchatka"</t>
  </si>
  <si>
    <t>Niepubliczne Przedszkole "Smerfna Chata"</t>
  </si>
  <si>
    <t>Przedszkole Niepubliczne "Tęczowa Kraina"</t>
  </si>
  <si>
    <t>Niepubliczne Przedszkole "Na Wspólnej"</t>
  </si>
  <si>
    <t>Centrum Malucha - "Piotruś Pan"- Przedszkole Niepubliczne</t>
  </si>
  <si>
    <t>Niepubliczne Przedszkole "Domowe Przedszkole"</t>
  </si>
  <si>
    <t>Niepubliczne Przedszkole "Bajeczka" Kinga Mizak Aneta Kryczka s.c.</t>
  </si>
  <si>
    <t>Przedszkole Niepubliczne "Happy Kids"</t>
  </si>
  <si>
    <t>Przedszkole Niepubliczne "Kujawiaczek"</t>
  </si>
  <si>
    <t>Niepubliczne Przedszkole "Sensosmyki"</t>
  </si>
  <si>
    <t>Niepubliczne Przedszkole Leśne "Gniazdko Wilgi"</t>
  </si>
  <si>
    <t xml:space="preserve">Przedszkole Publiczne Nr 1 </t>
  </si>
  <si>
    <t>Katolickie Publiczne Przedszkole "Pod Aniołem Stróżem"</t>
  </si>
  <si>
    <t>Inne formy wychowania przedszkolnego - punkty przedszkolne</t>
  </si>
  <si>
    <t>Niepubliczny Punkt Przedszkolny "Kraina Bajek"</t>
  </si>
  <si>
    <t>Akademickie Technikum Wojskowe im. Obrońców Wisły 1920 roku we Włocławku</t>
  </si>
  <si>
    <t>Szkoły policealne</t>
  </si>
  <si>
    <t>Publiczna Szkoła Policealna  "Cosinus Plus" we Włocławku</t>
  </si>
  <si>
    <t>Policealna Szkoła Techników Ochrony Fizycznej Osób i Mienia Elitarne Studium Służb Ochrony "Delta"</t>
  </si>
  <si>
    <t>Zaoczna Policealna Szkoła Zawodowa "Pascal" we Włocławku</t>
  </si>
  <si>
    <t>Stacjonarna Policealna Szkoła Medyczna "Pascal" we Włocławku</t>
  </si>
  <si>
    <t>Policealna Szkoła Medyczna "Pascal"</t>
  </si>
  <si>
    <t>Policealna Szkoła Centrum Nauki i Biznesu "Żak"</t>
  </si>
  <si>
    <t xml:space="preserve">Szkoła Policealna "Spectrum" </t>
  </si>
  <si>
    <t>Policealna Szkoła Futuro</t>
  </si>
  <si>
    <t>Szkoła Policealna Opieki Medycznej "Żak"</t>
  </si>
  <si>
    <t>Akademicka Szkoła Policealna przy Kujawskiej Szkole Wyższej we Włocławku</t>
  </si>
  <si>
    <t>Branżowa Szkoła I Stopnia IMPULS</t>
  </si>
  <si>
    <t xml:space="preserve">Branżowa Szkoła I Stopnia nr 9 w Zespole Szkół Włocławskiego Stowarzyszenia Oświatowego "Cogito" </t>
  </si>
  <si>
    <t>Akademickie Liceum Ogólnokształcące nr 1 im. Obrońców Wisły 1920 roku we Włocławku</t>
  </si>
  <si>
    <t>Akademickie Liceum Ogólnokształcące Mistrzostwa Sportowego nr 1 im. Obrońców Wisły 1920 roku we Włocławku</t>
  </si>
  <si>
    <t>Liceum Ogólnokształcące Montessorii</t>
  </si>
  <si>
    <t>Publiczne Liceum Ogólnokształcące im. Ks. J. Długosza</t>
  </si>
  <si>
    <t>Liceum Ogólnokształcące dla Dorosłych Futuro</t>
  </si>
  <si>
    <t>Prywatne Liceum Ogólnokształcące dla Dorosłych (Katarzyna Balcer)</t>
  </si>
  <si>
    <t>Liceum Ogólnokształcące dla Dorosłych "Pascal' we Włocławku</t>
  </si>
  <si>
    <t xml:space="preserve">Liceum Ogólnokształcące "Spectrum" we Włocławku </t>
  </si>
  <si>
    <t>Liceum Ogólnokształcące dla Dorosłych "Żak"</t>
  </si>
  <si>
    <t>Publiczne Liceum Ogólnokształcące dla Dorosłych "Cosinus Plus"</t>
  </si>
  <si>
    <t>Realizacja zadań wymagających stosowania specjalnej organizacji nauki i metod pracy dla dzieci w przedszkolach, oddziałach przedszkolnych w szkołach podstawowych i innych formach wychowania przedszkolnego</t>
  </si>
  <si>
    <t>Terapeutyczny Punkt Przedszkolny Neuromind</t>
  </si>
  <si>
    <t>Terapeutyczny Punkt Przedszkolny "Synapsik"</t>
  </si>
  <si>
    <t>Terapeutyczny Punkt Przedszkolny "Zielony Słonik"</t>
  </si>
  <si>
    <t>Realizacja zadań wymagających stosowania specjalnej organizacji nauki i metod pracy dla dzieci i młodzieży w szkołach podstawowych</t>
  </si>
  <si>
    <t>Szkoła Podstawowa z oddziałami dwujęzycznymi Monttessori-      Schule</t>
  </si>
  <si>
    <t>Kwalifikacyjne kursy zawodowe</t>
  </si>
  <si>
    <t>Szkoła Policealna "Cosinus Plus" we Włocławku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</si>
  <si>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 stopnia i klasach dotychczasowej zasadniczej szkoły zawodowej prowadzonych w branżowych szkołach I stopnia oraz szkołach artystycznych</t>
  </si>
  <si>
    <t>Rehabilitacja zawodowa i społeczna osób niepełnosprawnych</t>
  </si>
  <si>
    <t>Warsztaty Terapii Zajęciowej</t>
  </si>
  <si>
    <t>Specjalny Ośrodek Wychowawczy Zgromadzenia Sióstr Orionistek</t>
  </si>
  <si>
    <t>Poradnie psychologiczno - pedagogiczne, w tym poradnie specjalistyczne</t>
  </si>
  <si>
    <t>Poradnia Psychologiczno - Pedagogiczna "Vitamed"</t>
  </si>
  <si>
    <t>Internat Zespołu Szkół Katolickich im. Ks. J. Długosza</t>
  </si>
  <si>
    <t>Załącznik Nr 7</t>
  </si>
  <si>
    <t xml:space="preserve">Wydatki na zadania w zakresie ochrony środowiska </t>
  </si>
  <si>
    <t>i gospodarki wodnej na 2026 rok finansowane z wpływów z tytułu opłat i kar</t>
  </si>
  <si>
    <t>za korzystanie ze środowiska</t>
  </si>
  <si>
    <t>Kwota</t>
  </si>
  <si>
    <t>Dofinansowanie wyjazdów dzieci i młodzieży w ramach "Zielonych szkół"</t>
  </si>
  <si>
    <t>Utrzymanie zieleni w miastach (w tym: utrzymanie i pielęgnacja pomników przyrody)</t>
  </si>
  <si>
    <t>Strategiczna mapa hałasu dla Gminy Miasto Włocławek wraz z opracowniem założeń do programu ochrony środkowiska przed hałasem</t>
  </si>
  <si>
    <t>Opracownie Miejskiego Planu Adaptacji do zmian klimatu (MPA)</t>
  </si>
  <si>
    <t>Przedsięwzięcia związane z ochroną powietrza - prowadzenie punktu konsultacyjno - informacyjnego dla Programu "Czyste powietrze"</t>
  </si>
  <si>
    <t>Pozostałe działania związane z gospodarką odpadami - utylizacja wyrobów zawierających azbest</t>
  </si>
  <si>
    <t xml:space="preserve">Zwalczanie owadów </t>
  </si>
  <si>
    <t>Wydatki z zakresu ochrony środowiska (w tym: edukacja ekologiczna, opracowania, opinie i ekspertyzy)</t>
  </si>
  <si>
    <t>Załącznik Nr 8</t>
  </si>
  <si>
    <t>Plan dochodów i wydatków na wydzielonym rachunku dotyczącym przeciwdziałania COVID-19</t>
  </si>
  <si>
    <t xml:space="preserve">Dział </t>
  </si>
  <si>
    <t>Dochody na 2026 rok</t>
  </si>
  <si>
    <t>Wydatki na 2026 rok</t>
  </si>
  <si>
    <t>6370</t>
  </si>
  <si>
    <t xml:space="preserve">Rekonstrukcja jezdni i chodnika na moście stalowym wraz z zabezpieczeniem antykorozyjnym mostu i iluminacją </t>
  </si>
  <si>
    <t>600</t>
  </si>
  <si>
    <t>60015</t>
  </si>
  <si>
    <t xml:space="preserve"> - dofinansowanie z Rządowego Funduszu Polski Ład: Program Inwestycji Stategicznych </t>
  </si>
  <si>
    <t xml:space="preserve"> - wkład własny</t>
  </si>
  <si>
    <t>6050</t>
  </si>
  <si>
    <t>Załącznik Nr 9</t>
  </si>
  <si>
    <t>Plan dochodów i wydatków na wydzielonym rachunku Funduszu Pomocy</t>
  </si>
  <si>
    <t>dotyczącym realizacji zadań na rzecz pomocy Ukrainie</t>
  </si>
  <si>
    <t>Dochody na                2026 rok</t>
  </si>
  <si>
    <t>Wydatki na                   2026 rok</t>
  </si>
  <si>
    <t>Zapewnienie posiłku dzieciom i młodzieży</t>
  </si>
  <si>
    <t>852</t>
  </si>
  <si>
    <t>85230</t>
  </si>
  <si>
    <t>Miejski Ośrodek Pomocy Rodznie</t>
  </si>
  <si>
    <t>3290</t>
  </si>
  <si>
    <t>Świadczenia rodzinne</t>
  </si>
  <si>
    <t>855</t>
  </si>
  <si>
    <t>85595</t>
  </si>
  <si>
    <t>4740</t>
  </si>
  <si>
    <t>4850</t>
  </si>
  <si>
    <t>Zasiłki okresowe</t>
  </si>
  <si>
    <t>85214</t>
  </si>
  <si>
    <t>Zasiłki stałe wraz ze składkami zdrowotnymi</t>
  </si>
  <si>
    <t>85295</t>
  </si>
  <si>
    <t>Nadanie numeru PESEL na wniosek w związku z konfliktem na Ukrainie (w urzędzie), aktualizacja i uzupełnienie danych obywateli Ukrainy, potwierdzenie tożsamości obywateli Ukrainy i wprowadzenie danych do rejestru danych kontaktowych na wniosek</t>
  </si>
  <si>
    <t>750</t>
  </si>
  <si>
    <t>75011</t>
  </si>
  <si>
    <t>Finansowanie pobytu dzieci obywateli Ukrainy umieszczonych w systemie pieczy zastępczej</t>
  </si>
  <si>
    <t>85510</t>
  </si>
  <si>
    <t>Centrum Opieki nad Dzieckiem</t>
  </si>
  <si>
    <t>4350</t>
  </si>
  <si>
    <t>4370</t>
  </si>
  <si>
    <t xml:space="preserve">wpływy z różnych dochodów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</si>
</sst>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zł&quot;"/>
    <numFmt numFmtId="165" formatCode="#,##0.00_ ;\-#,##0.00\ 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1"/>
      <color indexed="8"/>
      <name val="Calibri"/>
      <family val="2"/>
      <charset val="1"/>
    </font>
    <font>
      <sz val="7"/>
      <name val="Arial Narrow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.5"/>
      <name val="Arial"/>
      <family val="2"/>
      <charset val="238"/>
    </font>
    <font>
      <sz val="6"/>
      <name val="Arial"/>
      <family val="2"/>
      <charset val="238"/>
    </font>
    <font>
      <sz val="7"/>
      <name val="Arial CE"/>
      <charset val="238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7"/>
      <name val="Arial CE"/>
      <charset val="238"/>
    </font>
    <font>
      <sz val="7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7"/>
      <color theme="1"/>
      <name val="Arial Narrow"/>
      <family val="2"/>
      <charset val="238"/>
    </font>
    <font>
      <sz val="6"/>
      <name val="Arial Narrow"/>
      <family val="2"/>
      <charset val="238"/>
    </font>
    <font>
      <sz val="8"/>
      <color rgb="FF333333"/>
      <name val="Arial Narrow"/>
      <family val="2"/>
      <charset val="238"/>
    </font>
    <font>
      <sz val="9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Narrow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5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6"/>
      <name val="Arial CE"/>
      <charset val="238"/>
    </font>
    <font>
      <b/>
      <sz val="9"/>
      <color rgb="FFFF0000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7"/>
      <color rgb="FFFF0000"/>
      <name val="Arial Narrow"/>
      <family val="2"/>
      <charset val="238"/>
    </font>
    <font>
      <b/>
      <u/>
      <sz val="8"/>
      <name val="Arial CE"/>
      <charset val="238"/>
    </font>
    <font>
      <u/>
      <sz val="7"/>
      <name val="Arial CE"/>
      <charset val="238"/>
    </font>
    <font>
      <b/>
      <sz val="11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mediumDashDot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mediumDashDot">
        <color indexed="64"/>
      </top>
      <bottom style="hair">
        <color indexed="64"/>
      </bottom>
      <diagonal/>
    </border>
    <border>
      <left/>
      <right/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1">
    <xf numFmtId="0" fontId="0" fillId="0" borderId="0"/>
    <xf numFmtId="0" fontId="6" fillId="0" borderId="0"/>
    <xf numFmtId="0" fontId="7" fillId="0" borderId="0"/>
    <xf numFmtId="0" fontId="13" fillId="0" borderId="0"/>
    <xf numFmtId="0" fontId="15" fillId="0" borderId="0"/>
    <xf numFmtId="0" fontId="6" fillId="0" borderId="0"/>
    <xf numFmtId="0" fontId="17" fillId="0" borderId="0"/>
    <xf numFmtId="0" fontId="18" fillId="0" borderId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1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</cellStyleXfs>
  <cellXfs count="830">
    <xf numFmtId="0" fontId="0" fillId="0" borderId="0" xfId="0"/>
    <xf numFmtId="0" fontId="10" fillId="0" borderId="10" xfId="3" applyFont="1" applyBorder="1" applyAlignment="1">
      <alignment horizontal="center" vertical="center"/>
    </xf>
    <xf numFmtId="0" fontId="16" fillId="0" borderId="0" xfId="7" applyFont="1"/>
    <xf numFmtId="0" fontId="8" fillId="0" borderId="0" xfId="0" applyFont="1"/>
    <xf numFmtId="0" fontId="8" fillId="0" borderId="0" xfId="8" applyFont="1"/>
    <xf numFmtId="0" fontId="8" fillId="0" borderId="0" xfId="0" applyFont="1" applyAlignment="1">
      <alignment horizontal="left"/>
    </xf>
    <xf numFmtId="0" fontId="19" fillId="0" borderId="0" xfId="7" applyFont="1" applyAlignment="1">
      <alignment horizontal="centerContinuous" vertical="center"/>
    </xf>
    <xf numFmtId="0" fontId="20" fillId="0" borderId="1" xfId="7" applyFont="1" applyBorder="1" applyAlignment="1">
      <alignment horizontal="center" vertical="center"/>
    </xf>
    <xf numFmtId="0" fontId="20" fillId="0" borderId="1" xfId="7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top" wrapText="1"/>
    </xf>
    <xf numFmtId="0" fontId="20" fillId="0" borderId="4" xfId="7" applyFont="1" applyBorder="1" applyAlignment="1">
      <alignment horizontal="centerContinuous" vertical="center"/>
    </xf>
    <xf numFmtId="0" fontId="20" fillId="0" borderId="9" xfId="7" applyFont="1" applyBorder="1" applyAlignment="1">
      <alignment horizontal="centerContinuous" vertical="center"/>
    </xf>
    <xf numFmtId="0" fontId="20" fillId="0" borderId="6" xfId="7" applyFont="1" applyBorder="1" applyAlignment="1">
      <alignment horizontal="centerContinuous" vertical="center"/>
    </xf>
    <xf numFmtId="0" fontId="20" fillId="0" borderId="2" xfId="7" applyFont="1" applyBorder="1" applyAlignment="1">
      <alignment horizontal="center" vertical="center"/>
    </xf>
    <xf numFmtId="0" fontId="20" fillId="0" borderId="2" xfId="7" applyFont="1" applyBorder="1" applyAlignment="1">
      <alignment horizontal="center" vertical="center" wrapText="1"/>
    </xf>
    <xf numFmtId="0" fontId="21" fillId="0" borderId="2" xfId="7" applyFont="1" applyBorder="1" applyAlignment="1">
      <alignment horizontal="center" vertical="center" wrapText="1"/>
    </xf>
    <xf numFmtId="0" fontId="20" fillId="0" borderId="3" xfId="7" applyFont="1" applyBorder="1" applyAlignment="1">
      <alignment horizontal="center" vertical="center"/>
    </xf>
    <xf numFmtId="0" fontId="21" fillId="0" borderId="3" xfId="7" applyFont="1" applyBorder="1" applyAlignment="1">
      <alignment horizontal="center" vertical="center" wrapText="1"/>
    </xf>
    <xf numFmtId="0" fontId="20" fillId="0" borderId="3" xfId="7" applyFont="1" applyBorder="1" applyAlignment="1">
      <alignment horizontal="center" vertical="center" wrapText="1"/>
    </xf>
    <xf numFmtId="0" fontId="22" fillId="0" borderId="12" xfId="7" applyFont="1" applyBorder="1" applyAlignment="1">
      <alignment horizontal="center" vertical="center"/>
    </xf>
    <xf numFmtId="0" fontId="22" fillId="0" borderId="9" xfId="7" applyFont="1" applyBorder="1" applyAlignment="1">
      <alignment horizontal="center" vertical="center"/>
    </xf>
    <xf numFmtId="0" fontId="19" fillId="0" borderId="1" xfId="7" applyFont="1" applyBorder="1" applyAlignment="1">
      <alignment horizontal="center" vertical="center"/>
    </xf>
    <xf numFmtId="0" fontId="19" fillId="0" borderId="12" xfId="7" applyFont="1" applyBorder="1" applyAlignment="1">
      <alignment vertical="center"/>
    </xf>
    <xf numFmtId="4" fontId="20" fillId="0" borderId="9" xfId="7" applyNumberFormat="1" applyFont="1" applyBorder="1" applyAlignment="1">
      <alignment horizontal="center" vertical="center"/>
    </xf>
    <xf numFmtId="4" fontId="20" fillId="0" borderId="12" xfId="7" applyNumberFormat="1" applyFont="1" applyBorder="1" applyAlignment="1">
      <alignment vertical="center"/>
    </xf>
    <xf numFmtId="0" fontId="20" fillId="0" borderId="0" xfId="7" applyFont="1"/>
    <xf numFmtId="0" fontId="19" fillId="0" borderId="2" xfId="7" applyFont="1" applyBorder="1" applyAlignment="1">
      <alignment horizontal="center" vertical="center"/>
    </xf>
    <xf numFmtId="4" fontId="16" fillId="0" borderId="0" xfId="7" applyNumberFormat="1" applyFont="1"/>
    <xf numFmtId="49" fontId="20" fillId="0" borderId="15" xfId="7" applyNumberFormat="1" applyFont="1" applyBorder="1" applyAlignment="1">
      <alignment horizontal="center" vertical="center"/>
    </xf>
    <xf numFmtId="0" fontId="20" fillId="0" borderId="17" xfId="7" applyFont="1" applyBorder="1" applyAlignment="1">
      <alignment vertical="center" wrapText="1"/>
    </xf>
    <xf numFmtId="0" fontId="16" fillId="0" borderId="17" xfId="7" applyFont="1" applyBorder="1" applyAlignment="1">
      <alignment vertical="top" wrapText="1"/>
    </xf>
    <xf numFmtId="0" fontId="16" fillId="0" borderId="18" xfId="7" applyFont="1" applyBorder="1" applyAlignment="1">
      <alignment horizontal="center" vertical="center"/>
    </xf>
    <xf numFmtId="0" fontId="16" fillId="0" borderId="14" xfId="7" applyFont="1" applyBorder="1" applyAlignment="1">
      <alignment horizontal="center" vertical="center"/>
    </xf>
    <xf numFmtId="3" fontId="16" fillId="0" borderId="0" xfId="7" applyNumberFormat="1" applyFont="1"/>
    <xf numFmtId="0" fontId="16" fillId="0" borderId="0" xfId="7" applyFont="1" applyAlignment="1">
      <alignment horizontal="center" vertical="center"/>
    </xf>
    <xf numFmtId="4" fontId="19" fillId="0" borderId="29" xfId="0" applyNumberFormat="1" applyFont="1" applyBorder="1" applyAlignment="1">
      <alignment horizontal="center" vertical="center"/>
    </xf>
    <xf numFmtId="4" fontId="20" fillId="0" borderId="16" xfId="0" applyNumberFormat="1" applyFont="1" applyBorder="1" applyAlignment="1">
      <alignment horizontal="right" vertical="center"/>
    </xf>
    <xf numFmtId="49" fontId="16" fillId="0" borderId="13" xfId="7" applyNumberFormat="1" applyFont="1" applyBorder="1" applyAlignment="1">
      <alignment horizontal="center" vertical="center"/>
    </xf>
    <xf numFmtId="0" fontId="16" fillId="0" borderId="20" xfId="7" applyFont="1" applyBorder="1" applyAlignment="1">
      <alignment horizontal="center"/>
    </xf>
    <xf numFmtId="0" fontId="20" fillId="0" borderId="16" xfId="7" applyFont="1" applyBorder="1" applyAlignment="1">
      <alignment horizontal="center" vertical="center"/>
    </xf>
    <xf numFmtId="49" fontId="16" fillId="0" borderId="2" xfId="7" applyNumberFormat="1" applyFont="1" applyBorder="1" applyAlignment="1">
      <alignment horizontal="center" vertical="center"/>
    </xf>
    <xf numFmtId="0" fontId="16" fillId="0" borderId="32" xfId="7" applyFont="1" applyBorder="1" applyAlignment="1">
      <alignment horizontal="center"/>
    </xf>
    <xf numFmtId="0" fontId="16" fillId="0" borderId="3" xfId="7" applyFont="1" applyBorder="1" applyAlignment="1">
      <alignment horizontal="center" vertical="center"/>
    </xf>
    <xf numFmtId="0" fontId="16" fillId="0" borderId="33" xfId="7" applyFont="1" applyBorder="1" applyAlignment="1">
      <alignment horizontal="center"/>
    </xf>
    <xf numFmtId="4" fontId="9" fillId="0" borderId="12" xfId="3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 wrapText="1"/>
    </xf>
    <xf numFmtId="0" fontId="16" fillId="0" borderId="18" xfId="7" applyFont="1" applyBorder="1" applyAlignment="1">
      <alignment horizontal="center" vertical="top"/>
    </xf>
    <xf numFmtId="0" fontId="16" fillId="0" borderId="19" xfId="7" applyFont="1" applyBorder="1" applyAlignment="1">
      <alignment horizontal="center" vertical="center"/>
    </xf>
    <xf numFmtId="4" fontId="16" fillId="0" borderId="18" xfId="7" applyNumberFormat="1" applyFont="1" applyBorder="1" applyAlignment="1">
      <alignment horizontal="center"/>
    </xf>
    <xf numFmtId="4" fontId="16" fillId="0" borderId="3" xfId="7" applyNumberFormat="1" applyFont="1" applyBorder="1" applyAlignment="1">
      <alignment horizontal="center"/>
    </xf>
    <xf numFmtId="4" fontId="16" fillId="0" borderId="0" xfId="7" applyNumberFormat="1" applyFont="1" applyAlignment="1">
      <alignment horizontal="center"/>
    </xf>
    <xf numFmtId="4" fontId="16" fillId="0" borderId="0" xfId="7" applyNumberFormat="1" applyFont="1" applyAlignment="1">
      <alignment horizontal="right"/>
    </xf>
    <xf numFmtId="0" fontId="16" fillId="0" borderId="18" xfId="7" applyFont="1" applyBorder="1"/>
    <xf numFmtId="0" fontId="16" fillId="0" borderId="14" xfId="7" applyFont="1" applyBorder="1"/>
    <xf numFmtId="0" fontId="30" fillId="0" borderId="0" xfId="7" applyFont="1"/>
    <xf numFmtId="0" fontId="14" fillId="0" borderId="0" xfId="24" applyFont="1"/>
    <xf numFmtId="0" fontId="12" fillId="0" borderId="0" xfId="24" applyFont="1" applyAlignment="1">
      <alignment horizontal="right"/>
    </xf>
    <xf numFmtId="49" fontId="12" fillId="0" borderId="0" xfId="24" applyNumberFormat="1" applyFont="1"/>
    <xf numFmtId="0" fontId="12" fillId="0" borderId="0" xfId="24" applyFont="1" applyAlignment="1">
      <alignment horizontal="left"/>
    </xf>
    <xf numFmtId="0" fontId="12" fillId="0" borderId="0" xfId="24" applyFont="1"/>
    <xf numFmtId="4" fontId="32" fillId="0" borderId="0" xfId="24" applyNumberFormat="1" applyFont="1"/>
    <xf numFmtId="4" fontId="24" fillId="0" borderId="0" xfId="24" applyNumberFormat="1" applyFont="1"/>
    <xf numFmtId="0" fontId="24" fillId="0" borderId="0" xfId="24" applyFont="1"/>
    <xf numFmtId="0" fontId="25" fillId="0" borderId="0" xfId="24" applyFont="1" applyAlignment="1">
      <alignment horizontal="centerContinuous"/>
    </xf>
    <xf numFmtId="0" fontId="24" fillId="0" borderId="0" xfId="24" applyFont="1" applyAlignment="1">
      <alignment horizontal="centerContinuous"/>
    </xf>
    <xf numFmtId="49" fontId="25" fillId="0" borderId="0" xfId="24" applyNumberFormat="1" applyFont="1" applyAlignment="1">
      <alignment horizontal="centerContinuous"/>
    </xf>
    <xf numFmtId="0" fontId="11" fillId="0" borderId="0" xfId="24" applyFont="1"/>
    <xf numFmtId="0" fontId="12" fillId="0" borderId="0" xfId="24" applyFont="1" applyAlignment="1">
      <alignment horizontal="center"/>
    </xf>
    <xf numFmtId="0" fontId="14" fillId="0" borderId="0" xfId="24" applyFont="1" applyAlignment="1">
      <alignment horizontal="center"/>
    </xf>
    <xf numFmtId="0" fontId="12" fillId="0" borderId="1" xfId="24" applyFont="1" applyBorder="1"/>
    <xf numFmtId="0" fontId="12" fillId="0" borderId="1" xfId="24" applyFont="1" applyBorder="1" applyAlignment="1">
      <alignment horizontal="right"/>
    </xf>
    <xf numFmtId="49" fontId="12" fillId="0" borderId="1" xfId="24" applyNumberFormat="1" applyFont="1" applyBorder="1"/>
    <xf numFmtId="0" fontId="11" fillId="0" borderId="20" xfId="24" applyFont="1" applyBorder="1"/>
    <xf numFmtId="0" fontId="11" fillId="0" borderId="1" xfId="24" applyFont="1" applyBorder="1" applyAlignment="1">
      <alignment horizontal="center"/>
    </xf>
    <xf numFmtId="3" fontId="12" fillId="0" borderId="1" xfId="24" applyNumberFormat="1" applyFont="1" applyBorder="1"/>
    <xf numFmtId="0" fontId="12" fillId="0" borderId="1" xfId="24" applyFont="1" applyBorder="1" applyAlignment="1">
      <alignment horizontal="center"/>
    </xf>
    <xf numFmtId="0" fontId="32" fillId="0" borderId="0" xfId="24" applyFont="1"/>
    <xf numFmtId="0" fontId="26" fillId="0" borderId="0" xfId="24" applyFont="1"/>
    <xf numFmtId="0" fontId="11" fillId="0" borderId="2" xfId="24" applyFont="1" applyBorder="1" applyAlignment="1">
      <alignment horizontal="center"/>
    </xf>
    <xf numFmtId="0" fontId="11" fillId="0" borderId="2" xfId="24" applyFont="1" applyBorder="1" applyAlignment="1">
      <alignment horizontal="right"/>
    </xf>
    <xf numFmtId="49" fontId="11" fillId="0" borderId="2" xfId="24" applyNumberFormat="1" applyFont="1" applyBorder="1" applyAlignment="1">
      <alignment horizontal="center"/>
    </xf>
    <xf numFmtId="0" fontId="11" fillId="0" borderId="21" xfId="24" applyFont="1" applyBorder="1" applyAlignment="1">
      <alignment horizontal="center"/>
    </xf>
    <xf numFmtId="3" fontId="11" fillId="0" borderId="2" xfId="24" applyNumberFormat="1" applyFont="1" applyBorder="1" applyAlignment="1">
      <alignment horizontal="center"/>
    </xf>
    <xf numFmtId="0" fontId="11" fillId="0" borderId="3" xfId="24" applyFont="1" applyBorder="1" applyAlignment="1">
      <alignment horizontal="center"/>
    </xf>
    <xf numFmtId="0" fontId="11" fillId="0" borderId="3" xfId="24" applyFont="1" applyBorder="1" applyAlignment="1">
      <alignment horizontal="right"/>
    </xf>
    <xf numFmtId="49" fontId="11" fillId="0" borderId="3" xfId="24" applyNumberFormat="1" applyFont="1" applyBorder="1" applyAlignment="1">
      <alignment horizontal="center"/>
    </xf>
    <xf numFmtId="0" fontId="11" fillId="0" borderId="22" xfId="24" applyFont="1" applyBorder="1" applyAlignment="1">
      <alignment horizontal="center"/>
    </xf>
    <xf numFmtId="3" fontId="11" fillId="0" borderId="3" xfId="24" applyNumberFormat="1" applyFont="1" applyBorder="1" applyAlignment="1">
      <alignment horizontal="center"/>
    </xf>
    <xf numFmtId="4" fontId="26" fillId="0" borderId="0" xfId="24" applyNumberFormat="1" applyFont="1"/>
    <xf numFmtId="3" fontId="12" fillId="0" borderId="2" xfId="24" applyNumberFormat="1" applyFont="1" applyBorder="1"/>
    <xf numFmtId="49" fontId="12" fillId="0" borderId="2" xfId="24" applyNumberFormat="1" applyFont="1" applyBorder="1" applyAlignment="1">
      <alignment horizontal="right"/>
    </xf>
    <xf numFmtId="0" fontId="11" fillId="0" borderId="23" xfId="24" applyFont="1" applyBorder="1"/>
    <xf numFmtId="4" fontId="11" fillId="0" borderId="24" xfId="24" applyNumberFormat="1" applyFont="1" applyBorder="1"/>
    <xf numFmtId="0" fontId="11" fillId="0" borderId="25" xfId="24" applyFont="1" applyBorder="1"/>
    <xf numFmtId="4" fontId="11" fillId="0" borderId="26" xfId="24" applyNumberFormat="1" applyFont="1" applyBorder="1"/>
    <xf numFmtId="3" fontId="11" fillId="0" borderId="2" xfId="24" applyNumberFormat="1" applyFont="1" applyBorder="1" applyAlignment="1">
      <alignment horizontal="right"/>
    </xf>
    <xf numFmtId="3" fontId="11" fillId="0" borderId="2" xfId="24" applyNumberFormat="1" applyFont="1" applyBorder="1"/>
    <xf numFmtId="49" fontId="11" fillId="0" borderId="2" xfId="24" applyNumberFormat="1" applyFont="1" applyBorder="1" applyAlignment="1">
      <alignment horizontal="right"/>
    </xf>
    <xf numFmtId="3" fontId="11" fillId="0" borderId="21" xfId="24" applyNumberFormat="1" applyFont="1" applyBorder="1"/>
    <xf numFmtId="0" fontId="12" fillId="0" borderId="2" xfId="24" applyFont="1" applyBorder="1"/>
    <xf numFmtId="0" fontId="12" fillId="0" borderId="22" xfId="24" applyFont="1" applyBorder="1"/>
    <xf numFmtId="4" fontId="12" fillId="0" borderId="3" xfId="24" applyNumberFormat="1" applyFont="1" applyBorder="1"/>
    <xf numFmtId="49" fontId="12" fillId="0" borderId="2" xfId="2" applyNumberFormat="1" applyFont="1" applyBorder="1" applyAlignment="1">
      <alignment horizontal="right" vertical="top"/>
    </xf>
    <xf numFmtId="0" fontId="26" fillId="0" borderId="0" xfId="2" applyFont="1" applyAlignment="1">
      <alignment wrapText="1"/>
    </xf>
    <xf numFmtId="4" fontId="12" fillId="0" borderId="2" xfId="24" applyNumberFormat="1" applyFont="1" applyBorder="1"/>
    <xf numFmtId="4" fontId="12" fillId="0" borderId="2" xfId="24" applyNumberFormat="1" applyFont="1" applyBorder="1" applyAlignment="1">
      <alignment horizontal="right"/>
    </xf>
    <xf numFmtId="49" fontId="12" fillId="0" borderId="2" xfId="24" applyNumberFormat="1" applyFont="1" applyBorder="1" applyAlignment="1">
      <alignment horizontal="right" vertical="top"/>
    </xf>
    <xf numFmtId="0" fontId="26" fillId="0" borderId="0" xfId="24" applyFont="1" applyAlignment="1">
      <alignment vertical="top" wrapText="1"/>
    </xf>
    <xf numFmtId="4" fontId="12" fillId="0" borderId="3" xfId="24" applyNumberFormat="1" applyFont="1" applyBorder="1" applyAlignment="1">
      <alignment horizontal="right"/>
    </xf>
    <xf numFmtId="4" fontId="11" fillId="0" borderId="26" xfId="24" applyNumberFormat="1" applyFont="1" applyBorder="1" applyAlignment="1">
      <alignment horizontal="right"/>
    </xf>
    <xf numFmtId="0" fontId="12" fillId="0" borderId="2" xfId="24" applyFont="1" applyBorder="1" applyAlignment="1">
      <alignment horizontal="right"/>
    </xf>
    <xf numFmtId="49" fontId="12" fillId="0" borderId="2" xfId="24" applyNumberFormat="1" applyFont="1" applyBorder="1" applyAlignment="1">
      <alignment horizontal="center"/>
    </xf>
    <xf numFmtId="0" fontId="12" fillId="0" borderId="3" xfId="24" applyFont="1" applyBorder="1"/>
    <xf numFmtId="0" fontId="12" fillId="0" borderId="2" xfId="24" applyFont="1" applyBorder="1" applyAlignment="1">
      <alignment horizontal="center"/>
    </xf>
    <xf numFmtId="0" fontId="12" fillId="0" borderId="2" xfId="2" applyFont="1" applyBorder="1" applyAlignment="1">
      <alignment vertical="center" wrapText="1"/>
    </xf>
    <xf numFmtId="3" fontId="11" fillId="0" borderId="3" xfId="24" applyNumberFormat="1" applyFont="1" applyBorder="1" applyAlignment="1">
      <alignment horizontal="right"/>
    </xf>
    <xf numFmtId="0" fontId="12" fillId="0" borderId="3" xfId="24" applyFont="1" applyBorder="1" applyAlignment="1">
      <alignment horizontal="center"/>
    </xf>
    <xf numFmtId="49" fontId="12" fillId="0" borderId="3" xfId="24" applyNumberFormat="1" applyFont="1" applyBorder="1" applyAlignment="1">
      <alignment horizontal="right"/>
    </xf>
    <xf numFmtId="4" fontId="12" fillId="0" borderId="27" xfId="24" applyNumberFormat="1" applyFont="1" applyBorder="1" applyAlignment="1">
      <alignment horizontal="right"/>
    </xf>
    <xf numFmtId="0" fontId="12" fillId="0" borderId="2" xfId="24" applyFont="1" applyBorder="1" applyAlignment="1">
      <alignment vertical="top" wrapText="1"/>
    </xf>
    <xf numFmtId="0" fontId="12" fillId="0" borderId="21" xfId="24" applyFont="1" applyBorder="1" applyAlignment="1">
      <alignment wrapText="1"/>
    </xf>
    <xf numFmtId="0" fontId="26" fillId="0" borderId="0" xfId="24" applyFont="1" applyAlignment="1">
      <alignment vertical="center" wrapText="1"/>
    </xf>
    <xf numFmtId="0" fontId="12" fillId="0" borderId="21" xfId="24" applyFont="1" applyBorder="1" applyAlignment="1">
      <alignment vertical="top" wrapText="1"/>
    </xf>
    <xf numFmtId="0" fontId="11" fillId="0" borderId="21" xfId="24" applyFont="1" applyBorder="1"/>
    <xf numFmtId="49" fontId="12" fillId="0" borderId="3" xfId="24" applyNumberFormat="1" applyFont="1" applyBorder="1" applyAlignment="1">
      <alignment horizontal="right" vertical="top"/>
    </xf>
    <xf numFmtId="0" fontId="12" fillId="0" borderId="22" xfId="24" applyFont="1" applyBorder="1" applyAlignment="1">
      <alignment vertical="top" wrapText="1"/>
    </xf>
    <xf numFmtId="0" fontId="12" fillId="0" borderId="21" xfId="24" applyFont="1" applyBorder="1"/>
    <xf numFmtId="4" fontId="11" fillId="0" borderId="2" xfId="24" applyNumberFormat="1" applyFont="1" applyBorder="1"/>
    <xf numFmtId="4" fontId="11" fillId="0" borderId="2" xfId="24" applyNumberFormat="1" applyFont="1" applyBorder="1" applyAlignment="1">
      <alignment horizontal="right"/>
    </xf>
    <xf numFmtId="49" fontId="12" fillId="0" borderId="2" xfId="24" applyNumberFormat="1" applyFont="1" applyBorder="1"/>
    <xf numFmtId="0" fontId="12" fillId="0" borderId="21" xfId="24" applyFont="1" applyBorder="1" applyAlignment="1">
      <alignment vertical="center" wrapText="1"/>
    </xf>
    <xf numFmtId="3" fontId="12" fillId="0" borderId="2" xfId="24" applyNumberFormat="1" applyFont="1" applyBorder="1" applyAlignment="1">
      <alignment horizontal="right"/>
    </xf>
    <xf numFmtId="3" fontId="12" fillId="0" borderId="2" xfId="24" applyNumberFormat="1" applyFont="1" applyBorder="1" applyAlignment="1">
      <alignment vertical="top"/>
    </xf>
    <xf numFmtId="3" fontId="12" fillId="0" borderId="3" xfId="24" applyNumberFormat="1" applyFont="1" applyBorder="1" applyAlignment="1">
      <alignment horizontal="right"/>
    </xf>
    <xf numFmtId="3" fontId="11" fillId="0" borderId="3" xfId="24" applyNumberFormat="1" applyFont="1" applyBorder="1"/>
    <xf numFmtId="0" fontId="12" fillId="0" borderId="22" xfId="24" applyFont="1" applyBorder="1" applyAlignment="1">
      <alignment vertical="center" wrapText="1"/>
    </xf>
    <xf numFmtId="0" fontId="12" fillId="0" borderId="3" xfId="25" applyNumberFormat="1" applyFont="1" applyBorder="1" applyAlignment="1">
      <alignment horizontal="left"/>
    </xf>
    <xf numFmtId="0" fontId="27" fillId="0" borderId="0" xfId="24" applyFont="1" applyAlignment="1">
      <alignment wrapText="1"/>
    </xf>
    <xf numFmtId="0" fontId="12" fillId="0" borderId="2" xfId="2" applyFont="1" applyBorder="1" applyAlignment="1">
      <alignment horizontal="right" vertical="center"/>
    </xf>
    <xf numFmtId="0" fontId="12" fillId="0" borderId="2" xfId="2" applyFont="1" applyBorder="1" applyAlignment="1">
      <alignment horizontal="right" vertical="top"/>
    </xf>
    <xf numFmtId="0" fontId="12" fillId="0" borderId="3" xfId="2" applyFont="1" applyBorder="1"/>
    <xf numFmtId="0" fontId="11" fillId="0" borderId="2" xfId="2" applyFont="1" applyBorder="1" applyAlignment="1">
      <alignment horizontal="center" vertical="center"/>
    </xf>
    <xf numFmtId="0" fontId="12" fillId="0" borderId="21" xfId="2" applyFont="1" applyBorder="1" applyAlignment="1">
      <alignment vertical="center" wrapText="1"/>
    </xf>
    <xf numFmtId="0" fontId="26" fillId="0" borderId="42" xfId="24" applyFont="1" applyBorder="1" applyAlignment="1">
      <alignment vertical="top" wrapText="1"/>
    </xf>
    <xf numFmtId="0" fontId="11" fillId="0" borderId="2" xfId="2" applyFont="1" applyBorder="1" applyAlignment="1">
      <alignment horizontal="center"/>
    </xf>
    <xf numFmtId="0" fontId="11" fillId="0" borderId="2" xfId="2" applyFont="1" applyBorder="1" applyAlignment="1">
      <alignment horizontal="right" vertical="center"/>
    </xf>
    <xf numFmtId="0" fontId="11" fillId="0" borderId="2" xfId="2" applyFont="1" applyBorder="1"/>
    <xf numFmtId="0" fontId="12" fillId="0" borderId="2" xfId="2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top" wrapText="1"/>
    </xf>
    <xf numFmtId="0" fontId="34" fillId="0" borderId="3" xfId="24" applyFont="1" applyBorder="1" applyAlignment="1">
      <alignment wrapText="1"/>
    </xf>
    <xf numFmtId="0" fontId="12" fillId="0" borderId="2" xfId="24" applyFont="1" applyBorder="1" applyAlignment="1">
      <alignment horizontal="right" vertical="top"/>
    </xf>
    <xf numFmtId="0" fontId="12" fillId="0" borderId="2" xfId="24" applyFont="1" applyBorder="1" applyAlignment="1">
      <alignment vertical="center" wrapText="1"/>
    </xf>
    <xf numFmtId="0" fontId="12" fillId="0" borderId="2" xfId="24" applyFont="1" applyBorder="1" applyAlignment="1">
      <alignment wrapText="1"/>
    </xf>
    <xf numFmtId="0" fontId="12" fillId="0" borderId="22" xfId="24" applyFont="1" applyBorder="1" applyAlignment="1">
      <alignment horizontal="left"/>
    </xf>
    <xf numFmtId="3" fontId="11" fillId="0" borderId="21" xfId="24" applyNumberFormat="1" applyFont="1" applyBorder="1" applyAlignment="1">
      <alignment vertical="center"/>
    </xf>
    <xf numFmtId="49" fontId="12" fillId="0" borderId="2" xfId="24" applyNumberFormat="1" applyFont="1" applyBorder="1" applyAlignment="1">
      <alignment horizontal="right" vertical="center"/>
    </xf>
    <xf numFmtId="0" fontId="12" fillId="0" borderId="21" xfId="24" applyFont="1" applyBorder="1" applyAlignment="1">
      <alignment vertical="center"/>
    </xf>
    <xf numFmtId="0" fontId="12" fillId="0" borderId="2" xfId="24" applyFont="1" applyBorder="1" applyAlignment="1">
      <alignment horizontal="right" vertical="center"/>
    </xf>
    <xf numFmtId="0" fontId="12" fillId="0" borderId="2" xfId="2" applyFont="1" applyBorder="1" applyAlignment="1">
      <alignment horizontal="right"/>
    </xf>
    <xf numFmtId="0" fontId="11" fillId="0" borderId="2" xfId="24" applyFont="1" applyBorder="1"/>
    <xf numFmtId="0" fontId="12" fillId="0" borderId="21" xfId="24" applyFont="1" applyBorder="1" applyAlignment="1">
      <alignment horizontal="right"/>
    </xf>
    <xf numFmtId="4" fontId="12" fillId="0" borderId="27" xfId="24" applyNumberFormat="1" applyFont="1" applyBorder="1"/>
    <xf numFmtId="4" fontId="11" fillId="0" borderId="26" xfId="24" applyNumberFormat="1" applyFont="1" applyBorder="1" applyAlignment="1">
      <alignment vertical="center"/>
    </xf>
    <xf numFmtId="0" fontId="12" fillId="0" borderId="2" xfId="2" applyFont="1" applyBorder="1" applyAlignment="1">
      <alignment horizontal="center"/>
    </xf>
    <xf numFmtId="0" fontId="12" fillId="0" borderId="3" xfId="24" applyFont="1" applyBorder="1" applyAlignment="1">
      <alignment horizontal="right"/>
    </xf>
    <xf numFmtId="3" fontId="11" fillId="0" borderId="2" xfId="24" applyNumberFormat="1" applyFont="1" applyBorder="1" applyAlignment="1">
      <alignment horizontal="right" vertical="center"/>
    </xf>
    <xf numFmtId="4" fontId="11" fillId="0" borderId="26" xfId="24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4" fontId="12" fillId="0" borderId="3" xfId="2" applyNumberFormat="1" applyFont="1" applyBorder="1" applyAlignment="1">
      <alignment vertical="center"/>
    </xf>
    <xf numFmtId="4" fontId="12" fillId="0" borderId="3" xfId="24" applyNumberFormat="1" applyFont="1" applyBorder="1" applyAlignment="1">
      <alignment vertical="center"/>
    </xf>
    <xf numFmtId="4" fontId="12" fillId="0" borderId="2" xfId="2" applyNumberFormat="1" applyFont="1" applyBorder="1" applyAlignment="1">
      <alignment vertical="center"/>
    </xf>
    <xf numFmtId="4" fontId="12" fillId="0" borderId="2" xfId="24" applyNumberFormat="1" applyFont="1" applyBorder="1" applyAlignment="1">
      <alignment horizontal="right" vertical="center"/>
    </xf>
    <xf numFmtId="4" fontId="12" fillId="0" borderId="2" xfId="2" applyNumberFormat="1" applyFont="1" applyBorder="1" applyAlignment="1">
      <alignment horizontal="right"/>
    </xf>
    <xf numFmtId="3" fontId="11" fillId="0" borderId="2" xfId="24" applyNumberFormat="1" applyFont="1" applyBorder="1" applyAlignment="1">
      <alignment vertical="center"/>
    </xf>
    <xf numFmtId="49" fontId="11" fillId="0" borderId="2" xfId="24" applyNumberFormat="1" applyFont="1" applyBorder="1" applyAlignment="1">
      <alignment horizontal="right" vertical="center"/>
    </xf>
    <xf numFmtId="4" fontId="11" fillId="0" borderId="26" xfId="2" applyNumberFormat="1" applyFont="1" applyBorder="1" applyAlignment="1">
      <alignment vertical="center"/>
    </xf>
    <xf numFmtId="3" fontId="11" fillId="0" borderId="3" xfId="24" applyNumberFormat="1" applyFont="1" applyBorder="1" applyAlignment="1">
      <alignment vertical="center"/>
    </xf>
    <xf numFmtId="0" fontId="12" fillId="0" borderId="2" xfId="24" applyFont="1" applyBorder="1" applyAlignment="1">
      <alignment vertical="top"/>
    </xf>
    <xf numFmtId="3" fontId="12" fillId="0" borderId="22" xfId="24" applyNumberFormat="1" applyFont="1" applyBorder="1"/>
    <xf numFmtId="4" fontId="12" fillId="0" borderId="43" xfId="24" applyNumberFormat="1" applyFont="1" applyBorder="1"/>
    <xf numFmtId="0" fontId="12" fillId="0" borderId="21" xfId="24" applyFont="1" applyBorder="1" applyAlignment="1">
      <alignment vertical="top"/>
    </xf>
    <xf numFmtId="4" fontId="12" fillId="0" borderId="2" xfId="2" applyNumberFormat="1" applyFont="1" applyBorder="1"/>
    <xf numFmtId="4" fontId="12" fillId="0" borderId="43" xfId="24" applyNumberFormat="1" applyFont="1" applyBorder="1" applyAlignment="1">
      <alignment horizontal="right"/>
    </xf>
    <xf numFmtId="49" fontId="12" fillId="0" borderId="2" xfId="2" applyNumberFormat="1" applyFont="1" applyBorder="1" applyAlignment="1">
      <alignment horizontal="right"/>
    </xf>
    <xf numFmtId="0" fontId="12" fillId="0" borderId="3" xfId="27" applyNumberFormat="1" applyFont="1" applyFill="1" applyBorder="1" applyAlignment="1">
      <alignment horizontal="left"/>
    </xf>
    <xf numFmtId="0" fontId="12" fillId="0" borderId="3" xfId="25" applyNumberFormat="1" applyFont="1" applyFill="1" applyBorder="1" applyAlignment="1">
      <alignment horizontal="left"/>
    </xf>
    <xf numFmtId="4" fontId="12" fillId="0" borderId="2" xfId="24" applyNumberFormat="1" applyFont="1" applyBorder="1" applyAlignment="1">
      <alignment vertical="center"/>
    </xf>
    <xf numFmtId="0" fontId="12" fillId="0" borderId="3" xfId="24" applyFont="1" applyBorder="1" applyAlignment="1">
      <alignment horizontal="right" vertical="top"/>
    </xf>
    <xf numFmtId="0" fontId="11" fillId="0" borderId="26" xfId="2" applyFont="1" applyBorder="1"/>
    <xf numFmtId="0" fontId="11" fillId="0" borderId="2" xfId="2" applyFont="1" applyBorder="1" applyAlignment="1">
      <alignment horizontal="right"/>
    </xf>
    <xf numFmtId="0" fontId="12" fillId="0" borderId="2" xfId="24" applyFont="1" applyBorder="1" applyAlignment="1">
      <alignment vertical="center"/>
    </xf>
    <xf numFmtId="0" fontId="26" fillId="0" borderId="0" xfId="2" applyFont="1"/>
    <xf numFmtId="0" fontId="12" fillId="0" borderId="2" xfId="26" applyFont="1" applyBorder="1" applyAlignment="1">
      <alignment horizontal="right" vertical="top"/>
    </xf>
    <xf numFmtId="0" fontId="12" fillId="0" borderId="21" xfId="26" applyFont="1" applyBorder="1" applyAlignment="1">
      <alignment wrapText="1"/>
    </xf>
    <xf numFmtId="0" fontId="12" fillId="0" borderId="3" xfId="24" applyFont="1" applyBorder="1" applyAlignment="1">
      <alignment horizontal="right" vertical="center"/>
    </xf>
    <xf numFmtId="0" fontId="12" fillId="0" borderId="22" xfId="24" applyFont="1" applyBorder="1" applyAlignment="1">
      <alignment vertical="center"/>
    </xf>
    <xf numFmtId="0" fontId="12" fillId="0" borderId="2" xfId="2" applyFont="1" applyBorder="1"/>
    <xf numFmtId="0" fontId="12" fillId="0" borderId="44" xfId="2" applyFont="1" applyBorder="1"/>
    <xf numFmtId="3" fontId="12" fillId="0" borderId="21" xfId="24" applyNumberFormat="1" applyFont="1" applyBorder="1" applyAlignment="1">
      <alignment vertical="center" wrapText="1"/>
    </xf>
    <xf numFmtId="4" fontId="12" fillId="0" borderId="21" xfId="24" applyNumberFormat="1" applyFont="1" applyBorder="1"/>
    <xf numFmtId="0" fontId="12" fillId="0" borderId="2" xfId="28" applyFont="1" applyBorder="1" applyAlignment="1">
      <alignment horizontal="right" vertical="top"/>
    </xf>
    <xf numFmtId="0" fontId="12" fillId="0" borderId="21" xfId="28" applyFont="1" applyBorder="1" applyAlignment="1">
      <alignment wrapText="1"/>
    </xf>
    <xf numFmtId="0" fontId="26" fillId="0" borderId="3" xfId="24" applyFont="1" applyBorder="1" applyAlignment="1">
      <alignment horizontal="right"/>
    </xf>
    <xf numFmtId="0" fontId="26" fillId="0" borderId="3" xfId="24" applyFont="1" applyBorder="1"/>
    <xf numFmtId="49" fontId="26" fillId="0" borderId="3" xfId="24" applyNumberFormat="1" applyFont="1" applyBorder="1" applyAlignment="1">
      <alignment horizontal="right"/>
    </xf>
    <xf numFmtId="0" fontId="26" fillId="0" borderId="22" xfId="24" applyFont="1" applyBorder="1"/>
    <xf numFmtId="0" fontId="26" fillId="0" borderId="0" xfId="24" applyFont="1" applyAlignment="1">
      <alignment horizontal="right"/>
    </xf>
    <xf numFmtId="0" fontId="24" fillId="0" borderId="0" xfId="24" applyFont="1" applyAlignment="1">
      <alignment horizontal="right"/>
    </xf>
    <xf numFmtId="0" fontId="10" fillId="0" borderId="0" xfId="24" applyFont="1" applyAlignment="1">
      <alignment horizontal="center" vertical="center"/>
    </xf>
    <xf numFmtId="0" fontId="9" fillId="0" borderId="0" xfId="24" applyFont="1"/>
    <xf numFmtId="0" fontId="9" fillId="0" borderId="0" xfId="24" applyFont="1" applyAlignment="1">
      <alignment horizontal="right" vertical="center"/>
    </xf>
    <xf numFmtId="0" fontId="23" fillId="0" borderId="0" xfId="24" applyFont="1" applyAlignment="1">
      <alignment horizontal="left" vertical="center"/>
    </xf>
    <xf numFmtId="4" fontId="9" fillId="0" borderId="0" xfId="24" applyNumberFormat="1" applyFont="1" applyAlignment="1">
      <alignment horizontal="right" vertical="center"/>
    </xf>
    <xf numFmtId="0" fontId="35" fillId="0" borderId="0" xfId="24" applyFont="1" applyAlignment="1">
      <alignment vertical="center"/>
    </xf>
    <xf numFmtId="0" fontId="12" fillId="0" borderId="0" xfId="24" applyFont="1" applyAlignment="1">
      <alignment horizontal="right" vertical="center"/>
    </xf>
    <xf numFmtId="43" fontId="23" fillId="0" borderId="0" xfId="24" applyNumberFormat="1" applyFont="1" applyAlignment="1">
      <alignment horizontal="right" vertical="center"/>
    </xf>
    <xf numFmtId="0" fontId="10" fillId="0" borderId="0" xfId="24" applyFont="1" applyAlignment="1">
      <alignment horizontal="centerContinuous" vertical="center"/>
    </xf>
    <xf numFmtId="0" fontId="10" fillId="0" borderId="0" xfId="24" applyFont="1" applyAlignment="1">
      <alignment horizontal="centerContinuous"/>
    </xf>
    <xf numFmtId="0" fontId="9" fillId="0" borderId="0" xfId="24" applyFont="1" applyAlignment="1">
      <alignment horizontal="centerContinuous"/>
    </xf>
    <xf numFmtId="0" fontId="10" fillId="0" borderId="0" xfId="24" applyFont="1" applyAlignment="1">
      <alignment horizontal="right" vertical="center"/>
    </xf>
    <xf numFmtId="0" fontId="9" fillId="0" borderId="0" xfId="24" applyFont="1" applyAlignment="1">
      <alignment horizontal="center"/>
    </xf>
    <xf numFmtId="0" fontId="10" fillId="0" borderId="1" xfId="24" applyFont="1" applyBorder="1" applyAlignment="1">
      <alignment horizontal="center" vertical="center"/>
    </xf>
    <xf numFmtId="0" fontId="10" fillId="3" borderId="1" xfId="24" applyFont="1" applyFill="1" applyBorder="1" applyAlignment="1">
      <alignment horizontal="center" vertical="center"/>
    </xf>
    <xf numFmtId="0" fontId="10" fillId="3" borderId="4" xfId="24" applyFont="1" applyFill="1" applyBorder="1" applyAlignment="1">
      <alignment horizontal="centerContinuous" vertical="center"/>
    </xf>
    <xf numFmtId="0" fontId="10" fillId="3" borderId="5" xfId="24" applyFont="1" applyFill="1" applyBorder="1" applyAlignment="1">
      <alignment horizontal="centerContinuous" vertical="center"/>
    </xf>
    <xf numFmtId="0" fontId="10" fillId="3" borderId="6" xfId="24" applyFont="1" applyFill="1" applyBorder="1" applyAlignment="1">
      <alignment horizontal="centerContinuous" vertical="center"/>
    </xf>
    <xf numFmtId="0" fontId="10" fillId="3" borderId="7" xfId="24" applyFont="1" applyFill="1" applyBorder="1" applyAlignment="1">
      <alignment horizontal="centerContinuous" vertical="center"/>
    </xf>
    <xf numFmtId="0" fontId="10" fillId="3" borderId="7" xfId="24" applyFont="1" applyFill="1" applyBorder="1" applyAlignment="1">
      <alignment horizontal="center" vertical="center"/>
    </xf>
    <xf numFmtId="0" fontId="12" fillId="0" borderId="0" xfId="24" applyFont="1" applyAlignment="1">
      <alignment horizontal="center" vertical="center"/>
    </xf>
    <xf numFmtId="0" fontId="10" fillId="0" borderId="2" xfId="24" applyFont="1" applyBorder="1" applyAlignment="1">
      <alignment horizontal="center" vertical="center"/>
    </xf>
    <xf numFmtId="0" fontId="10" fillId="0" borderId="8" xfId="24" applyFont="1" applyBorder="1" applyAlignment="1">
      <alignment horizontal="center" vertical="center"/>
    </xf>
    <xf numFmtId="0" fontId="10" fillId="3" borderId="8" xfId="24" applyFont="1" applyFill="1" applyBorder="1" applyAlignment="1">
      <alignment horizontal="center" vertical="center"/>
    </xf>
    <xf numFmtId="0" fontId="10" fillId="3" borderId="0" xfId="24" applyFont="1" applyFill="1" applyAlignment="1">
      <alignment horizontal="center" vertical="center"/>
    </xf>
    <xf numFmtId="0" fontId="10" fillId="4" borderId="4" xfId="24" applyFont="1" applyFill="1" applyBorder="1" applyAlignment="1">
      <alignment horizontal="center" vertical="center"/>
    </xf>
    <xf numFmtId="0" fontId="9" fillId="0" borderId="9" xfId="24" applyFont="1" applyBorder="1" applyAlignment="1">
      <alignment horizontal="center" vertical="center" wrapText="1"/>
    </xf>
    <xf numFmtId="0" fontId="10" fillId="3" borderId="2" xfId="24" applyFont="1" applyFill="1" applyBorder="1" applyAlignment="1">
      <alignment horizontal="center" vertical="center"/>
    </xf>
    <xf numFmtId="0" fontId="10" fillId="0" borderId="3" xfId="24" applyFont="1" applyBorder="1" applyAlignment="1">
      <alignment horizontal="center" vertical="center"/>
    </xf>
    <xf numFmtId="0" fontId="10" fillId="0" borderId="11" xfId="24" applyFont="1" applyBorder="1" applyAlignment="1">
      <alignment horizontal="center" vertical="center"/>
    </xf>
    <xf numFmtId="0" fontId="10" fillId="3" borderId="11" xfId="24" applyFont="1" applyFill="1" applyBorder="1" applyAlignment="1">
      <alignment horizontal="center" vertical="center"/>
    </xf>
    <xf numFmtId="0" fontId="10" fillId="3" borderId="3" xfId="24" applyFont="1" applyFill="1" applyBorder="1" applyAlignment="1">
      <alignment horizontal="center" vertical="center"/>
    </xf>
    <xf numFmtId="0" fontId="9" fillId="0" borderId="12" xfId="24" applyFont="1" applyBorder="1" applyAlignment="1">
      <alignment horizontal="center" vertical="center"/>
    </xf>
    <xf numFmtId="0" fontId="9" fillId="3" borderId="12" xfId="24" applyFont="1" applyFill="1" applyBorder="1" applyAlignment="1">
      <alignment horizontal="center" vertical="center"/>
    </xf>
    <xf numFmtId="0" fontId="9" fillId="0" borderId="4" xfId="24" applyFont="1" applyBorder="1" applyAlignment="1">
      <alignment horizontal="center" vertical="center"/>
    </xf>
    <xf numFmtId="0" fontId="9" fillId="3" borderId="9" xfId="24" applyFont="1" applyFill="1" applyBorder="1" applyAlignment="1">
      <alignment horizontal="center" vertical="center"/>
    </xf>
    <xf numFmtId="1" fontId="10" fillId="0" borderId="12" xfId="24" applyNumberFormat="1" applyFont="1" applyBorder="1" applyAlignment="1">
      <alignment horizontal="center" vertical="center" wrapText="1"/>
    </xf>
    <xf numFmtId="0" fontId="10" fillId="0" borderId="12" xfId="24" applyFont="1" applyBorder="1" applyAlignment="1">
      <alignment vertical="center" wrapText="1"/>
    </xf>
    <xf numFmtId="4" fontId="10" fillId="0" borderId="12" xfId="24" applyNumberFormat="1" applyFont="1" applyBorder="1" applyAlignment="1">
      <alignment horizontal="right" vertical="center" wrapText="1"/>
    </xf>
    <xf numFmtId="3" fontId="29" fillId="0" borderId="12" xfId="24" applyNumberFormat="1" applyFont="1" applyBorder="1" applyAlignment="1">
      <alignment horizontal="center" vertical="center" wrapText="1"/>
    </xf>
    <xf numFmtId="1" fontId="10" fillId="5" borderId="12" xfId="24" applyNumberFormat="1" applyFont="1" applyFill="1" applyBorder="1" applyAlignment="1">
      <alignment horizontal="center" vertical="center" wrapText="1"/>
    </xf>
    <xf numFmtId="0" fontId="9" fillId="0" borderId="12" xfId="24" applyFont="1" applyBorder="1" applyAlignment="1">
      <alignment vertical="center" wrapText="1"/>
    </xf>
    <xf numFmtId="4" fontId="9" fillId="0" borderId="12" xfId="24" applyNumberFormat="1" applyFont="1" applyBorder="1" applyAlignment="1">
      <alignment vertical="center" wrapText="1"/>
    </xf>
    <xf numFmtId="4" fontId="9" fillId="0" borderId="12" xfId="24" applyNumberFormat="1" applyFont="1" applyBorder="1" applyAlignment="1">
      <alignment horizontal="right" vertical="center" wrapText="1"/>
    </xf>
    <xf numFmtId="1" fontId="10" fillId="0" borderId="3" xfId="24" applyNumberFormat="1" applyFont="1" applyBorder="1" applyAlignment="1">
      <alignment horizontal="center" vertical="center" wrapText="1"/>
    </xf>
    <xf numFmtId="1" fontId="10" fillId="5" borderId="3" xfId="24" applyNumberFormat="1" applyFont="1" applyFill="1" applyBorder="1" applyAlignment="1">
      <alignment horizontal="center" vertical="center" wrapText="1"/>
    </xf>
    <xf numFmtId="0" fontId="9" fillId="0" borderId="12" xfId="24" applyFont="1" applyBorder="1" applyAlignment="1">
      <alignment vertical="center"/>
    </xf>
    <xf numFmtId="4" fontId="9" fillId="0" borderId="12" xfId="24" applyNumberFormat="1" applyFont="1" applyBorder="1" applyAlignment="1">
      <alignment vertical="center"/>
    </xf>
    <xf numFmtId="43" fontId="9" fillId="0" borderId="12" xfId="25" applyFont="1" applyBorder="1" applyAlignment="1">
      <alignment vertical="center"/>
    </xf>
    <xf numFmtId="43" fontId="9" fillId="0" borderId="12" xfId="25" applyFont="1" applyFill="1" applyBorder="1" applyAlignment="1">
      <alignment horizontal="right" vertical="center"/>
    </xf>
    <xf numFmtId="43" fontId="9" fillId="0" borderId="12" xfId="25" applyFont="1" applyBorder="1" applyAlignment="1">
      <alignment horizontal="right" vertical="center"/>
    </xf>
    <xf numFmtId="165" fontId="9" fillId="0" borderId="12" xfId="25" applyNumberFormat="1" applyFont="1" applyBorder="1" applyAlignment="1">
      <alignment horizontal="right" vertical="center"/>
    </xf>
    <xf numFmtId="0" fontId="23" fillId="0" borderId="1" xfId="24" applyFont="1" applyBorder="1" applyAlignment="1">
      <alignment horizontal="center" vertical="center"/>
    </xf>
    <xf numFmtId="0" fontId="23" fillId="6" borderId="1" xfId="24" applyFont="1" applyFill="1" applyBorder="1" applyAlignment="1">
      <alignment horizontal="center" vertical="center"/>
    </xf>
    <xf numFmtId="4" fontId="9" fillId="0" borderId="1" xfId="3" applyNumberFormat="1" applyFont="1" applyBorder="1" applyAlignment="1">
      <alignment horizontal="right" vertical="center"/>
    </xf>
    <xf numFmtId="1" fontId="9" fillId="0" borderId="3" xfId="24" applyNumberFormat="1" applyFont="1" applyBorder="1" applyAlignment="1">
      <alignment horizontal="center" vertical="center" wrapText="1"/>
    </xf>
    <xf numFmtId="1" fontId="9" fillId="6" borderId="3" xfId="24" applyNumberFormat="1" applyFont="1" applyFill="1" applyBorder="1" applyAlignment="1">
      <alignment horizontal="center" vertical="center" wrapText="1"/>
    </xf>
    <xf numFmtId="0" fontId="9" fillId="0" borderId="3" xfId="24" applyFont="1" applyBorder="1" applyAlignment="1">
      <alignment vertical="center"/>
    </xf>
    <xf numFmtId="4" fontId="9" fillId="0" borderId="3" xfId="24" applyNumberFormat="1" applyFont="1" applyBorder="1" applyAlignment="1">
      <alignment vertical="center"/>
    </xf>
    <xf numFmtId="43" fontId="9" fillId="0" borderId="3" xfId="25" applyFont="1" applyBorder="1" applyAlignment="1">
      <alignment horizontal="right" vertical="center"/>
    </xf>
    <xf numFmtId="0" fontId="10" fillId="0" borderId="3" xfId="24" applyFont="1" applyBorder="1" applyAlignment="1">
      <alignment vertical="center" wrapText="1"/>
    </xf>
    <xf numFmtId="4" fontId="10" fillId="0" borderId="3" xfId="24" applyNumberFormat="1" applyFont="1" applyBorder="1" applyAlignment="1">
      <alignment horizontal="right" vertical="center" wrapText="1"/>
    </xf>
    <xf numFmtId="0" fontId="10" fillId="0" borderId="12" xfId="24" applyFont="1" applyBorder="1" applyAlignment="1">
      <alignment horizontal="center" vertical="center"/>
    </xf>
    <xf numFmtId="0" fontId="10" fillId="6" borderId="1" xfId="24" applyFont="1" applyFill="1" applyBorder="1" applyAlignment="1">
      <alignment horizontal="center" vertical="center"/>
    </xf>
    <xf numFmtId="0" fontId="9" fillId="0" borderId="1" xfId="24" applyFont="1" applyBorder="1" applyAlignment="1">
      <alignment vertical="center" wrapText="1"/>
    </xf>
    <xf numFmtId="43" fontId="9" fillId="0" borderId="1" xfId="25" applyFont="1" applyBorder="1" applyAlignment="1">
      <alignment vertical="center" wrapText="1"/>
    </xf>
    <xf numFmtId="4" fontId="9" fillId="0" borderId="12" xfId="24" applyNumberFormat="1" applyFont="1" applyBorder="1" applyAlignment="1">
      <alignment horizontal="right" vertical="center"/>
    </xf>
    <xf numFmtId="0" fontId="10" fillId="5" borderId="12" xfId="24" applyFont="1" applyFill="1" applyBorder="1" applyAlignment="1">
      <alignment horizontal="center" vertical="center"/>
    </xf>
    <xf numFmtId="164" fontId="9" fillId="0" borderId="12" xfId="24" applyNumberFormat="1" applyFont="1" applyBorder="1" applyAlignment="1">
      <alignment vertical="center"/>
    </xf>
    <xf numFmtId="2" fontId="10" fillId="0" borderId="12" xfId="25" applyNumberFormat="1" applyFont="1" applyBorder="1" applyAlignment="1">
      <alignment horizontal="right" vertical="center"/>
    </xf>
    <xf numFmtId="4" fontId="10" fillId="0" borderId="12" xfId="25" applyNumberFormat="1" applyFont="1" applyBorder="1" applyAlignment="1">
      <alignment horizontal="right" vertical="center"/>
    </xf>
    <xf numFmtId="4" fontId="10" fillId="0" borderId="12" xfId="24" applyNumberFormat="1" applyFont="1" applyBorder="1" applyAlignment="1">
      <alignment horizontal="right" vertical="center"/>
    </xf>
    <xf numFmtId="1" fontId="10" fillId="0" borderId="12" xfId="24" applyNumberFormat="1" applyFont="1" applyBorder="1" applyAlignment="1">
      <alignment vertical="center" wrapText="1"/>
    </xf>
    <xf numFmtId="0" fontId="10" fillId="0" borderId="12" xfId="24" applyFont="1" applyBorder="1" applyAlignment="1">
      <alignment vertical="center"/>
    </xf>
    <xf numFmtId="1" fontId="10" fillId="6" borderId="12" xfId="24" applyNumberFormat="1" applyFont="1" applyFill="1" applyBorder="1" applyAlignment="1">
      <alignment vertical="center" wrapText="1"/>
    </xf>
    <xf numFmtId="0" fontId="9" fillId="0" borderId="12" xfId="24" applyFont="1" applyBorder="1" applyAlignment="1">
      <alignment horizontal="left" vertical="center" wrapText="1"/>
    </xf>
    <xf numFmtId="0" fontId="9" fillId="7" borderId="12" xfId="24" applyFont="1" applyFill="1" applyBorder="1" applyAlignment="1">
      <alignment horizontal="center" vertical="center"/>
    </xf>
    <xf numFmtId="0" fontId="10" fillId="6" borderId="12" xfId="24" applyFont="1" applyFill="1" applyBorder="1" applyAlignment="1">
      <alignment horizontal="center" vertical="center"/>
    </xf>
    <xf numFmtId="4" fontId="9" fillId="0" borderId="1" xfId="24" applyNumberFormat="1" applyFont="1" applyBorder="1" applyAlignment="1">
      <alignment vertical="center" wrapText="1"/>
    </xf>
    <xf numFmtId="43" fontId="9" fillId="0" borderId="1" xfId="25" applyFont="1" applyFill="1" applyBorder="1" applyAlignment="1">
      <alignment horizontal="right" vertical="center"/>
    </xf>
    <xf numFmtId="0" fontId="9" fillId="0" borderId="3" xfId="24" applyFont="1" applyBorder="1" applyAlignment="1">
      <alignment horizontal="center" vertical="center"/>
    </xf>
    <xf numFmtId="0" fontId="9" fillId="0" borderId="3" xfId="24" applyFont="1" applyBorder="1" applyAlignment="1">
      <alignment vertical="center" wrapText="1"/>
    </xf>
    <xf numFmtId="4" fontId="9" fillId="0" borderId="3" xfId="24" applyNumberFormat="1" applyFont="1" applyBorder="1" applyAlignment="1">
      <alignment vertical="center" wrapText="1"/>
    </xf>
    <xf numFmtId="43" fontId="9" fillId="0" borderId="3" xfId="25" applyFont="1" applyFill="1" applyBorder="1" applyAlignment="1">
      <alignment horizontal="right" vertical="center"/>
    </xf>
    <xf numFmtId="0" fontId="9" fillId="7" borderId="3" xfId="24" applyFont="1" applyFill="1" applyBorder="1" applyAlignment="1">
      <alignment horizontal="center" vertical="center"/>
    </xf>
    <xf numFmtId="0" fontId="10" fillId="6" borderId="0" xfId="24" applyFont="1" applyFill="1" applyAlignment="1">
      <alignment horizontal="center" vertical="center"/>
    </xf>
    <xf numFmtId="0" fontId="9" fillId="0" borderId="46" xfId="3" applyFont="1" applyBorder="1" applyAlignment="1">
      <alignment vertical="center" wrapText="1"/>
    </xf>
    <xf numFmtId="4" fontId="9" fillId="0" borderId="46" xfId="3" applyNumberFormat="1" applyFont="1" applyBorder="1" applyAlignment="1">
      <alignment vertical="center" wrapText="1"/>
    </xf>
    <xf numFmtId="4" fontId="9" fillId="0" borderId="47" xfId="3" applyNumberFormat="1" applyFont="1" applyBorder="1" applyAlignment="1">
      <alignment horizontal="right" vertical="center"/>
    </xf>
    <xf numFmtId="4" fontId="9" fillId="0" borderId="4" xfId="24" applyNumberFormat="1" applyFont="1" applyBorder="1" applyAlignment="1">
      <alignment horizontal="right" vertical="center" wrapText="1"/>
    </xf>
    <xf numFmtId="0" fontId="10" fillId="6" borderId="42" xfId="24" applyFont="1" applyFill="1" applyBorder="1" applyAlignment="1">
      <alignment horizontal="center" vertical="center"/>
    </xf>
    <xf numFmtId="0" fontId="9" fillId="0" borderId="48" xfId="3" applyFont="1" applyBorder="1" applyAlignment="1">
      <alignment horizontal="left" vertical="center" wrapText="1"/>
    </xf>
    <xf numFmtId="4" fontId="9" fillId="0" borderId="48" xfId="3" applyNumberFormat="1" applyFont="1" applyBorder="1" applyAlignment="1">
      <alignment horizontal="right" vertical="center" wrapText="1"/>
    </xf>
    <xf numFmtId="4" fontId="9" fillId="0" borderId="48" xfId="3" applyNumberFormat="1" applyFont="1" applyBorder="1" applyAlignment="1">
      <alignment horizontal="right" vertical="center"/>
    </xf>
    <xf numFmtId="4" fontId="9" fillId="0" borderId="11" xfId="24" applyNumberFormat="1" applyFont="1" applyBorder="1" applyAlignment="1">
      <alignment horizontal="right" vertical="center" wrapText="1"/>
    </xf>
    <xf numFmtId="0" fontId="23" fillId="0" borderId="3" xfId="24" applyFont="1" applyBorder="1" applyAlignment="1">
      <alignment horizontal="center" vertical="center"/>
    </xf>
    <xf numFmtId="0" fontId="23" fillId="6" borderId="22" xfId="24" applyFont="1" applyFill="1" applyBorder="1" applyAlignment="1">
      <alignment horizontal="center" vertical="center"/>
    </xf>
    <xf numFmtId="0" fontId="9" fillId="0" borderId="22" xfId="3" applyFont="1" applyBorder="1" applyAlignment="1">
      <alignment horizontal="left" vertical="center" wrapText="1"/>
    </xf>
    <xf numFmtId="43" fontId="9" fillId="0" borderId="3" xfId="25" applyFont="1" applyFill="1" applyBorder="1" applyAlignment="1">
      <alignment horizontal="right" vertical="center" wrapText="1"/>
    </xf>
    <xf numFmtId="0" fontId="9" fillId="0" borderId="3" xfId="3" applyFont="1" applyBorder="1" applyAlignment="1">
      <alignment horizontal="left" vertical="center" wrapText="1"/>
    </xf>
    <xf numFmtId="4" fontId="9" fillId="0" borderId="3" xfId="3" applyNumberFormat="1" applyFont="1" applyBorder="1" applyAlignment="1">
      <alignment horizontal="right" vertical="center"/>
    </xf>
    <xf numFmtId="4" fontId="9" fillId="0" borderId="3" xfId="24" applyNumberFormat="1" applyFont="1" applyBorder="1" applyAlignment="1">
      <alignment horizontal="right" vertical="center" wrapText="1"/>
    </xf>
    <xf numFmtId="0" fontId="10" fillId="0" borderId="12" xfId="24" applyFont="1" applyBorder="1" applyAlignment="1">
      <alignment horizontal="left" vertical="center" wrapText="1"/>
    </xf>
    <xf numFmtId="4" fontId="10" fillId="0" borderId="12" xfId="3" applyNumberFormat="1" applyFont="1" applyBorder="1" applyAlignment="1">
      <alignment horizontal="right" vertical="center"/>
    </xf>
    <xf numFmtId="4" fontId="10" fillId="0" borderId="1" xfId="3" applyNumberFormat="1" applyFont="1" applyBorder="1" applyAlignment="1">
      <alignment horizontal="right" vertical="center"/>
    </xf>
    <xf numFmtId="0" fontId="23" fillId="0" borderId="3" xfId="24" applyFont="1" applyBorder="1" applyAlignment="1">
      <alignment horizontal="center" vertical="center" wrapText="1"/>
    </xf>
    <xf numFmtId="0" fontId="23" fillId="6" borderId="22" xfId="24" applyFont="1" applyFill="1" applyBorder="1" applyAlignment="1">
      <alignment horizontal="center" vertical="center" wrapText="1"/>
    </xf>
    <xf numFmtId="4" fontId="9" fillId="0" borderId="3" xfId="3" applyNumberFormat="1" applyFont="1" applyBorder="1" applyAlignment="1">
      <alignment horizontal="right" vertical="center" wrapText="1"/>
    </xf>
    <xf numFmtId="4" fontId="9" fillId="0" borderId="11" xfId="3" applyNumberFormat="1" applyFont="1" applyBorder="1" applyAlignment="1">
      <alignment horizontal="right" vertical="center" wrapText="1"/>
    </xf>
    <xf numFmtId="4" fontId="9" fillId="0" borderId="42" xfId="3" applyNumberFormat="1" applyFont="1" applyBorder="1" applyAlignment="1">
      <alignment horizontal="right" vertical="center"/>
    </xf>
    <xf numFmtId="0" fontId="10" fillId="0" borderId="22" xfId="24" applyFont="1" applyBorder="1" applyAlignment="1">
      <alignment horizontal="center" vertical="center"/>
    </xf>
    <xf numFmtId="0" fontId="10" fillId="0" borderId="22" xfId="3" applyFont="1" applyBorder="1" applyAlignment="1">
      <alignment horizontal="left" vertical="center" wrapText="1"/>
    </xf>
    <xf numFmtId="4" fontId="10" fillId="0" borderId="3" xfId="3" applyNumberFormat="1" applyFont="1" applyBorder="1" applyAlignment="1">
      <alignment horizontal="right" vertical="center" wrapText="1"/>
    </xf>
    <xf numFmtId="0" fontId="9" fillId="0" borderId="11" xfId="3" applyFont="1" applyBorder="1" applyAlignment="1">
      <alignment horizontal="left" vertical="center" wrapText="1"/>
    </xf>
    <xf numFmtId="4" fontId="10" fillId="0" borderId="3" xfId="3" applyNumberFormat="1" applyFont="1" applyBorder="1" applyAlignment="1">
      <alignment horizontal="right" vertical="center"/>
    </xf>
    <xf numFmtId="0" fontId="9" fillId="6" borderId="3" xfId="24" applyFont="1" applyFill="1" applyBorder="1" applyAlignment="1">
      <alignment horizontal="center" vertical="center"/>
    </xf>
    <xf numFmtId="0" fontId="10" fillId="0" borderId="1" xfId="24" applyFont="1" applyBorder="1" applyAlignment="1">
      <alignment vertical="center" wrapText="1"/>
    </xf>
    <xf numFmtId="4" fontId="10" fillId="0" borderId="1" xfId="24" applyNumberFormat="1" applyFont="1" applyBorder="1" applyAlignment="1">
      <alignment horizontal="right" vertical="center"/>
    </xf>
    <xf numFmtId="4" fontId="9" fillId="0" borderId="49" xfId="24" applyNumberFormat="1" applyFont="1" applyBorder="1" applyAlignment="1">
      <alignment vertical="center" wrapText="1"/>
    </xf>
    <xf numFmtId="43" fontId="9" fillId="0" borderId="50" xfId="25" applyFont="1" applyBorder="1" applyAlignment="1">
      <alignment vertical="center" wrapText="1"/>
    </xf>
    <xf numFmtId="0" fontId="9" fillId="0" borderId="47" xfId="3" applyFont="1" applyBorder="1" applyAlignment="1">
      <alignment vertical="center" wrapText="1"/>
    </xf>
    <xf numFmtId="43" fontId="9" fillId="0" borderId="48" xfId="25" applyFont="1" applyBorder="1" applyAlignment="1">
      <alignment vertical="center" wrapText="1"/>
    </xf>
    <xf numFmtId="0" fontId="9" fillId="0" borderId="48" xfId="3" applyFont="1" applyBorder="1" applyAlignment="1">
      <alignment vertical="center" wrapText="1"/>
    </xf>
    <xf numFmtId="43" fontId="9" fillId="0" borderId="3" xfId="25" applyFont="1" applyBorder="1" applyAlignment="1">
      <alignment vertical="center" wrapText="1"/>
    </xf>
    <xf numFmtId="4" fontId="9" fillId="0" borderId="3" xfId="24" applyNumberFormat="1" applyFont="1" applyBorder="1" applyAlignment="1">
      <alignment horizontal="right" vertical="center"/>
    </xf>
    <xf numFmtId="0" fontId="10" fillId="5" borderId="3" xfId="24" applyFont="1" applyFill="1" applyBorder="1" applyAlignment="1">
      <alignment horizontal="center" vertical="center"/>
    </xf>
    <xf numFmtId="0" fontId="9" fillId="4" borderId="3" xfId="24" applyFont="1" applyFill="1" applyBorder="1" applyAlignment="1">
      <alignment vertical="center" wrapText="1"/>
    </xf>
    <xf numFmtId="4" fontId="9" fillId="4" borderId="3" xfId="24" applyNumberFormat="1" applyFont="1" applyFill="1" applyBorder="1" applyAlignment="1">
      <alignment vertical="center" wrapText="1"/>
    </xf>
    <xf numFmtId="165" fontId="9" fillId="0" borderId="3" xfId="25" applyNumberFormat="1" applyFont="1" applyBorder="1" applyAlignment="1">
      <alignment horizontal="right" vertical="center"/>
    </xf>
    <xf numFmtId="0" fontId="9" fillId="0" borderId="3" xfId="24" applyFont="1" applyBorder="1" applyAlignment="1">
      <alignment horizontal="center" vertical="center" wrapText="1"/>
    </xf>
    <xf numFmtId="0" fontId="9" fillId="6" borderId="3" xfId="24" applyFont="1" applyFill="1" applyBorder="1" applyAlignment="1">
      <alignment horizontal="center" vertical="center" wrapText="1"/>
    </xf>
    <xf numFmtId="0" fontId="9" fillId="0" borderId="2" xfId="24" applyFont="1" applyBorder="1" applyAlignment="1">
      <alignment horizontal="center" vertical="center"/>
    </xf>
    <xf numFmtId="0" fontId="9" fillId="6" borderId="2" xfId="24" applyFont="1" applyFill="1" applyBorder="1" applyAlignment="1">
      <alignment horizontal="center" vertical="center"/>
    </xf>
    <xf numFmtId="0" fontId="11" fillId="0" borderId="12" xfId="24" applyFont="1" applyBorder="1" applyAlignment="1">
      <alignment horizontal="center" vertical="center"/>
    </xf>
    <xf numFmtId="0" fontId="11" fillId="6" borderId="6" xfId="24" applyFont="1" applyFill="1" applyBorder="1" applyAlignment="1">
      <alignment horizontal="center" vertical="center"/>
    </xf>
    <xf numFmtId="0" fontId="9" fillId="0" borderId="51" xfId="3" applyFont="1" applyBorder="1" applyAlignment="1">
      <alignment horizontal="left" vertical="center" wrapText="1"/>
    </xf>
    <xf numFmtId="43" fontId="9" fillId="0" borderId="12" xfId="25" applyFont="1" applyBorder="1" applyAlignment="1">
      <alignment horizontal="right" vertical="center" wrapText="1"/>
    </xf>
    <xf numFmtId="0" fontId="10" fillId="0" borderId="12" xfId="3" applyFont="1" applyBorder="1" applyAlignment="1">
      <alignment horizontal="left" vertical="center" wrapText="1"/>
    </xf>
    <xf numFmtId="0" fontId="23" fillId="0" borderId="12" xfId="24" applyFont="1" applyBorder="1" applyAlignment="1">
      <alignment horizontal="center" vertical="center" wrapText="1"/>
    </xf>
    <xf numFmtId="0" fontId="23" fillId="5" borderId="12" xfId="24" applyFont="1" applyFill="1" applyBorder="1" applyAlignment="1">
      <alignment horizontal="center" vertical="center" wrapText="1"/>
    </xf>
    <xf numFmtId="0" fontId="9" fillId="0" borderId="12" xfId="3" applyFont="1" applyBorder="1" applyAlignment="1">
      <alignment horizontal="left" vertical="center" wrapText="1"/>
    </xf>
    <xf numFmtId="4" fontId="9" fillId="0" borderId="12" xfId="3" applyNumberFormat="1" applyFont="1" applyBorder="1" applyAlignment="1">
      <alignment horizontal="right" vertical="center" wrapText="1"/>
    </xf>
    <xf numFmtId="0" fontId="23" fillId="6" borderId="3" xfId="24" applyFont="1" applyFill="1" applyBorder="1" applyAlignment="1">
      <alignment horizontal="center" vertical="center"/>
    </xf>
    <xf numFmtId="0" fontId="9" fillId="0" borderId="1" xfId="24" applyFont="1" applyBorder="1" applyAlignment="1">
      <alignment horizontal="center" vertical="center"/>
    </xf>
    <xf numFmtId="0" fontId="10" fillId="7" borderId="12" xfId="24" applyFont="1" applyFill="1" applyBorder="1" applyAlignment="1">
      <alignment horizontal="center" vertical="center"/>
    </xf>
    <xf numFmtId="0" fontId="10" fillId="0" borderId="9" xfId="24" applyFont="1" applyBorder="1" applyAlignment="1">
      <alignment horizontal="center" vertical="center"/>
    </xf>
    <xf numFmtId="0" fontId="10" fillId="0" borderId="9" xfId="24" applyFont="1" applyBorder="1" applyAlignment="1">
      <alignment vertical="center"/>
    </xf>
    <xf numFmtId="2" fontId="10" fillId="0" borderId="12" xfId="24" applyNumberFormat="1" applyFont="1" applyBorder="1" applyAlignment="1">
      <alignment vertical="center"/>
    </xf>
    <xf numFmtId="43" fontId="10" fillId="0" borderId="12" xfId="24" applyNumberFormat="1" applyFont="1" applyBorder="1" applyAlignment="1">
      <alignment vertical="center"/>
    </xf>
    <xf numFmtId="0" fontId="10" fillId="6" borderId="3" xfId="24" applyFont="1" applyFill="1" applyBorder="1" applyAlignment="1">
      <alignment horizontal="center" vertical="center"/>
    </xf>
    <xf numFmtId="0" fontId="10" fillId="6" borderId="9" xfId="24" applyFont="1" applyFill="1" applyBorder="1" applyAlignment="1">
      <alignment horizontal="center" vertical="center"/>
    </xf>
    <xf numFmtId="0" fontId="9" fillId="0" borderId="9" xfId="24" applyFont="1" applyBorder="1" applyAlignment="1">
      <alignment vertical="center"/>
    </xf>
    <xf numFmtId="43" fontId="9" fillId="0" borderId="9" xfId="25" applyFont="1" applyFill="1" applyBorder="1" applyAlignment="1">
      <alignment horizontal="right" vertical="center"/>
    </xf>
    <xf numFmtId="4" fontId="9" fillId="0" borderId="9" xfId="25" applyNumberFormat="1" applyFont="1" applyFill="1" applyBorder="1" applyAlignment="1">
      <alignment horizontal="right" vertical="center"/>
    </xf>
    <xf numFmtId="2" fontId="9" fillId="0" borderId="9" xfId="25" applyNumberFormat="1" applyFont="1" applyFill="1" applyBorder="1" applyAlignment="1">
      <alignment horizontal="right" vertical="center"/>
    </xf>
    <xf numFmtId="0" fontId="10" fillId="6" borderId="11" xfId="24" applyFont="1" applyFill="1" applyBorder="1" applyAlignment="1">
      <alignment horizontal="center" vertical="center"/>
    </xf>
    <xf numFmtId="0" fontId="9" fillId="0" borderId="11" xfId="24" applyFont="1" applyBorder="1" applyAlignment="1">
      <alignment vertical="center" wrapText="1"/>
    </xf>
    <xf numFmtId="43" fontId="9" fillId="0" borderId="3" xfId="25" applyFont="1" applyBorder="1" applyAlignment="1">
      <alignment vertical="center"/>
    </xf>
    <xf numFmtId="43" fontId="9" fillId="0" borderId="11" xfId="25" applyFont="1" applyFill="1" applyBorder="1" applyAlignment="1">
      <alignment horizontal="right" vertical="center"/>
    </xf>
    <xf numFmtId="4" fontId="9" fillId="0" borderId="11" xfId="25" applyNumberFormat="1" applyFont="1" applyFill="1" applyBorder="1" applyAlignment="1">
      <alignment horizontal="right" vertical="center"/>
    </xf>
    <xf numFmtId="2" fontId="9" fillId="0" borderId="11" xfId="25" applyNumberFormat="1" applyFont="1" applyFill="1" applyBorder="1" applyAlignment="1">
      <alignment horizontal="right" vertical="center"/>
    </xf>
    <xf numFmtId="0" fontId="10" fillId="6" borderId="6" xfId="24" applyFont="1" applyFill="1" applyBorder="1" applyAlignment="1">
      <alignment horizontal="center" vertical="center"/>
    </xf>
    <xf numFmtId="0" fontId="9" fillId="0" borderId="6" xfId="24" applyFont="1" applyBorder="1" applyAlignment="1">
      <alignment vertical="center"/>
    </xf>
    <xf numFmtId="43" fontId="9" fillId="0" borderId="12" xfId="25" applyFont="1" applyBorder="1" applyAlignment="1">
      <alignment vertical="center" wrapText="1"/>
    </xf>
    <xf numFmtId="0" fontId="11" fillId="0" borderId="0" xfId="24" applyFont="1" applyAlignment="1">
      <alignment horizontal="center" vertical="center"/>
    </xf>
    <xf numFmtId="0" fontId="38" fillId="0" borderId="0" xfId="24" applyFont="1" applyAlignment="1">
      <alignment vertical="center"/>
    </xf>
    <xf numFmtId="0" fontId="39" fillId="0" borderId="0" xfId="24" applyFont="1"/>
    <xf numFmtId="0" fontId="39" fillId="0" borderId="0" xfId="24" applyFont="1" applyAlignment="1">
      <alignment vertical="center"/>
    </xf>
    <xf numFmtId="4" fontId="16" fillId="0" borderId="0" xfId="7" applyNumberFormat="1" applyFont="1" applyAlignment="1">
      <alignment horizontal="right" vertical="center"/>
    </xf>
    <xf numFmtId="4" fontId="20" fillId="0" borderId="0" xfId="7" applyNumberFormat="1" applyFont="1"/>
    <xf numFmtId="43" fontId="30" fillId="0" borderId="0" xfId="22" applyFont="1"/>
    <xf numFmtId="0" fontId="20" fillId="0" borderId="28" xfId="7" applyFont="1" applyBorder="1" applyAlignment="1">
      <alignment vertical="center" wrapText="1"/>
    </xf>
    <xf numFmtId="4" fontId="40" fillId="0" borderId="34" xfId="0" applyNumberFormat="1" applyFont="1" applyBorder="1" applyAlignment="1">
      <alignment horizontal="center" vertical="center"/>
    </xf>
    <xf numFmtId="4" fontId="40" fillId="0" borderId="36" xfId="0" applyNumberFormat="1" applyFont="1" applyBorder="1" applyAlignment="1">
      <alignment horizontal="center"/>
    </xf>
    <xf numFmtId="4" fontId="16" fillId="0" borderId="18" xfId="7" applyNumberFormat="1" applyFont="1" applyBorder="1"/>
    <xf numFmtId="4" fontId="16" fillId="0" borderId="31" xfId="7" applyNumberFormat="1" applyFont="1" applyBorder="1"/>
    <xf numFmtId="0" fontId="16" fillId="0" borderId="0" xfId="7" applyFont="1" applyAlignment="1">
      <alignment horizontal="center"/>
    </xf>
    <xf numFmtId="4" fontId="16" fillId="0" borderId="3" xfId="7" applyNumberFormat="1" applyFont="1" applyBorder="1"/>
    <xf numFmtId="0" fontId="20" fillId="0" borderId="2" xfId="7" applyFont="1" applyBorder="1" applyAlignment="1">
      <alignment vertical="center" wrapText="1"/>
    </xf>
    <xf numFmtId="4" fontId="16" fillId="0" borderId="5" xfId="7" applyNumberFormat="1" applyFont="1" applyBorder="1"/>
    <xf numFmtId="4" fontId="16" fillId="0" borderId="7" xfId="7" applyNumberFormat="1" applyFont="1" applyBorder="1"/>
    <xf numFmtId="0" fontId="16" fillId="0" borderId="30" xfId="7" applyFont="1" applyBorder="1" applyAlignment="1">
      <alignment horizontal="center"/>
    </xf>
    <xf numFmtId="4" fontId="16" fillId="0" borderId="30" xfId="7" applyNumberFormat="1" applyFont="1" applyBorder="1"/>
    <xf numFmtId="4" fontId="16" fillId="0" borderId="2" xfId="7" applyNumberFormat="1" applyFont="1" applyBorder="1"/>
    <xf numFmtId="4" fontId="16" fillId="0" borderId="8" xfId="7" applyNumberFormat="1" applyFont="1" applyBorder="1"/>
    <xf numFmtId="0" fontId="16" fillId="0" borderId="52" xfId="7" applyFont="1" applyBorder="1" applyAlignment="1">
      <alignment horizontal="center"/>
    </xf>
    <xf numFmtId="4" fontId="16" fillId="0" borderId="14" xfId="7" applyNumberFormat="1" applyFont="1" applyBorder="1"/>
    <xf numFmtId="0" fontId="16" fillId="0" borderId="18" xfId="7" applyFont="1" applyBorder="1" applyAlignment="1">
      <alignment horizontal="center"/>
    </xf>
    <xf numFmtId="4" fontId="16" fillId="0" borderId="19" xfId="7" applyNumberFormat="1" applyFont="1" applyBorder="1"/>
    <xf numFmtId="4" fontId="16" fillId="0" borderId="53" xfId="7" applyNumberFormat="1" applyFont="1" applyBorder="1"/>
    <xf numFmtId="0" fontId="16" fillId="0" borderId="14" xfId="7" applyFont="1" applyBorder="1" applyAlignment="1">
      <alignment horizontal="center"/>
    </xf>
    <xf numFmtId="0" fontId="16" fillId="0" borderId="33" xfId="7" applyFont="1" applyBorder="1"/>
    <xf numFmtId="0" fontId="16" fillId="0" borderId="38" xfId="7" applyFont="1" applyBorder="1"/>
    <xf numFmtId="0" fontId="16" fillId="0" borderId="52" xfId="7" applyFont="1" applyBorder="1"/>
    <xf numFmtId="0" fontId="16" fillId="0" borderId="31" xfId="7" applyFont="1" applyBorder="1"/>
    <xf numFmtId="4" fontId="16" fillId="0" borderId="19" xfId="7" applyNumberFormat="1" applyFont="1" applyBorder="1" applyAlignment="1">
      <alignment horizontal="center"/>
    </xf>
    <xf numFmtId="43" fontId="16" fillId="0" borderId="54" xfId="22" applyFont="1" applyFill="1" applyBorder="1"/>
    <xf numFmtId="43" fontId="16" fillId="0" borderId="19" xfId="22" applyFont="1" applyFill="1" applyBorder="1"/>
    <xf numFmtId="43" fontId="16" fillId="0" borderId="53" xfId="22" applyFont="1" applyFill="1" applyBorder="1"/>
    <xf numFmtId="4" fontId="16" fillId="0" borderId="14" xfId="7" applyNumberFormat="1" applyFont="1" applyBorder="1" applyAlignment="1">
      <alignment horizontal="center"/>
    </xf>
    <xf numFmtId="43" fontId="16" fillId="0" borderId="33" xfId="22" applyFont="1" applyFill="1" applyBorder="1"/>
    <xf numFmtId="43" fontId="16" fillId="0" borderId="14" xfId="22" applyFont="1" applyFill="1" applyBorder="1"/>
    <xf numFmtId="43" fontId="16" fillId="0" borderId="38" xfId="22" applyFont="1" applyFill="1" applyBorder="1"/>
    <xf numFmtId="165" fontId="16" fillId="0" borderId="54" xfId="22" applyNumberFormat="1" applyFont="1" applyFill="1" applyBorder="1"/>
    <xf numFmtId="165" fontId="16" fillId="0" borderId="19" xfId="22" applyNumberFormat="1" applyFont="1" applyFill="1" applyBorder="1"/>
    <xf numFmtId="165" fontId="16" fillId="0" borderId="53" xfId="22" applyNumberFormat="1" applyFont="1" applyFill="1" applyBorder="1"/>
    <xf numFmtId="0" fontId="20" fillId="0" borderId="16" xfId="7" applyFont="1" applyBorder="1" applyAlignment="1">
      <alignment vertical="center" wrapText="1"/>
    </xf>
    <xf numFmtId="0" fontId="19" fillId="0" borderId="55" xfId="0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right" vertical="center" wrapText="1"/>
    </xf>
    <xf numFmtId="43" fontId="16" fillId="0" borderId="56" xfId="22" applyFont="1" applyFill="1" applyBorder="1"/>
    <xf numFmtId="0" fontId="16" fillId="0" borderId="42" xfId="7" applyFont="1" applyBorder="1"/>
    <xf numFmtId="0" fontId="20" fillId="0" borderId="57" xfId="0" applyFont="1" applyBorder="1" applyAlignment="1">
      <alignment vertical="center"/>
    </xf>
    <xf numFmtId="0" fontId="20" fillId="0" borderId="55" xfId="7" applyFont="1" applyBorder="1" applyAlignment="1">
      <alignment horizontal="center"/>
    </xf>
    <xf numFmtId="4" fontId="20" fillId="0" borderId="16" xfId="7" applyNumberFormat="1" applyFont="1" applyBorder="1" applyAlignment="1">
      <alignment vertical="center"/>
    </xf>
    <xf numFmtId="0" fontId="16" fillId="0" borderId="58" xfId="7" applyFont="1" applyBorder="1" applyAlignment="1">
      <alignment horizontal="center"/>
    </xf>
    <xf numFmtId="4" fontId="16" fillId="0" borderId="59" xfId="7" applyNumberFormat="1" applyFont="1" applyBorder="1"/>
    <xf numFmtId="4" fontId="16" fillId="0" borderId="58" xfId="7" applyNumberFormat="1" applyFont="1" applyBorder="1"/>
    <xf numFmtId="4" fontId="16" fillId="0" borderId="8" xfId="7" applyNumberFormat="1" applyFont="1" applyBorder="1" applyAlignment="1">
      <alignment horizontal="right"/>
    </xf>
    <xf numFmtId="4" fontId="16" fillId="0" borderId="32" xfId="7" applyNumberFormat="1" applyFont="1" applyBorder="1"/>
    <xf numFmtId="4" fontId="16" fillId="0" borderId="31" xfId="7" applyNumberFormat="1" applyFont="1" applyBorder="1" applyAlignment="1">
      <alignment horizontal="right"/>
    </xf>
    <xf numFmtId="4" fontId="16" fillId="0" borderId="18" xfId="7" applyNumberFormat="1" applyFont="1" applyBorder="1" applyAlignment="1">
      <alignment horizontal="right"/>
    </xf>
    <xf numFmtId="4" fontId="16" fillId="0" borderId="14" xfId="7" applyNumberFormat="1" applyFont="1" applyBorder="1" applyAlignment="1">
      <alignment horizontal="right"/>
    </xf>
    <xf numFmtId="0" fontId="16" fillId="0" borderId="60" xfId="7" applyFont="1" applyBorder="1" applyAlignment="1">
      <alignment horizontal="center"/>
    </xf>
    <xf numFmtId="4" fontId="16" fillId="0" borderId="34" xfId="7" applyNumberFormat="1" applyFont="1" applyBorder="1"/>
    <xf numFmtId="4" fontId="16" fillId="0" borderId="60" xfId="7" applyNumberFormat="1" applyFont="1" applyBorder="1"/>
    <xf numFmtId="4" fontId="16" fillId="0" borderId="56" xfId="7" applyNumberFormat="1" applyFont="1" applyBorder="1"/>
    <xf numFmtId="4" fontId="16" fillId="0" borderId="53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4" fontId="16" fillId="0" borderId="17" xfId="7" applyNumberFormat="1" applyFont="1" applyBorder="1"/>
    <xf numFmtId="4" fontId="16" fillId="0" borderId="17" xfId="7" applyNumberFormat="1" applyFont="1" applyBorder="1" applyAlignment="1">
      <alignment horizontal="right"/>
    </xf>
    <xf numFmtId="0" fontId="41" fillId="0" borderId="33" xfId="7" applyFont="1" applyBorder="1" applyAlignment="1">
      <alignment horizontal="center" wrapText="1"/>
    </xf>
    <xf numFmtId="0" fontId="16" fillId="0" borderId="0" xfId="24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4" applyFont="1"/>
    <xf numFmtId="0" fontId="42" fillId="0" borderId="0" xfId="4" applyFont="1" applyAlignment="1">
      <alignment vertical="center"/>
    </xf>
    <xf numFmtId="0" fontId="38" fillId="0" borderId="0" xfId="4" applyFont="1" applyAlignment="1">
      <alignment vertical="center"/>
    </xf>
    <xf numFmtId="0" fontId="11" fillId="0" borderId="0" xfId="4" applyFont="1"/>
    <xf numFmtId="0" fontId="12" fillId="0" borderId="0" xfId="4" applyFont="1" applyAlignment="1">
      <alignment horizontal="center"/>
    </xf>
    <xf numFmtId="0" fontId="43" fillId="0" borderId="12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 wrapText="1"/>
    </xf>
    <xf numFmtId="0" fontId="33" fillId="0" borderId="12" xfId="4" applyFont="1" applyBorder="1" applyAlignment="1">
      <alignment horizontal="center" vertical="center"/>
    </xf>
    <xf numFmtId="0" fontId="44" fillId="0" borderId="0" xfId="4" applyFont="1" applyAlignment="1">
      <alignment vertical="center"/>
    </xf>
    <xf numFmtId="0" fontId="42" fillId="0" borderId="1" xfId="4" applyFont="1" applyBorder="1" applyAlignment="1">
      <alignment horizontal="center" vertical="center"/>
    </xf>
    <xf numFmtId="4" fontId="43" fillId="0" borderId="1" xfId="4" applyNumberFormat="1" applyFont="1" applyBorder="1" applyAlignment="1">
      <alignment vertical="center"/>
    </xf>
    <xf numFmtId="0" fontId="12" fillId="0" borderId="1" xfId="4" applyFont="1" applyBorder="1" applyAlignment="1">
      <alignment horizontal="center" vertical="center"/>
    </xf>
    <xf numFmtId="0" fontId="12" fillId="0" borderId="7" xfId="4" applyFont="1" applyBorder="1" applyAlignment="1">
      <alignment vertical="center" wrapText="1"/>
    </xf>
    <xf numFmtId="0" fontId="42" fillId="0" borderId="20" xfId="4" applyFont="1" applyBorder="1" applyAlignment="1">
      <alignment horizontal="center" vertical="center"/>
    </xf>
    <xf numFmtId="4" fontId="42" fillId="0" borderId="1" xfId="4" applyNumberFormat="1" applyFont="1" applyBorder="1" applyAlignment="1">
      <alignment vertical="center"/>
    </xf>
    <xf numFmtId="0" fontId="12" fillId="0" borderId="2" xfId="4" applyFont="1" applyBorder="1" applyAlignment="1">
      <alignment horizontal="center" vertical="center"/>
    </xf>
    <xf numFmtId="0" fontId="12" fillId="0" borderId="8" xfId="4" applyFont="1" applyBorder="1" applyAlignment="1">
      <alignment vertical="center"/>
    </xf>
    <xf numFmtId="0" fontId="42" fillId="0" borderId="21" xfId="4" applyFont="1" applyBorder="1" applyAlignment="1">
      <alignment horizontal="center" vertical="center"/>
    </xf>
    <xf numFmtId="4" fontId="42" fillId="0" borderId="2" xfId="4" applyNumberFormat="1" applyFont="1" applyBorder="1" applyAlignment="1">
      <alignment vertical="center"/>
    </xf>
    <xf numFmtId="0" fontId="12" fillId="0" borderId="3" xfId="4" applyFont="1" applyBorder="1" applyAlignment="1">
      <alignment horizontal="center" vertical="center"/>
    </xf>
    <xf numFmtId="0" fontId="12" fillId="0" borderId="11" xfId="4" applyFont="1" applyBorder="1" applyAlignment="1">
      <alignment vertical="center"/>
    </xf>
    <xf numFmtId="0" fontId="42" fillId="0" borderId="22" xfId="4" applyFont="1" applyBorder="1" applyAlignment="1">
      <alignment horizontal="center" vertical="center"/>
    </xf>
    <xf numFmtId="4" fontId="42" fillId="0" borderId="3" xfId="4" applyNumberFormat="1" applyFont="1" applyBorder="1" applyAlignment="1">
      <alignment vertical="center"/>
    </xf>
    <xf numFmtId="0" fontId="12" fillId="0" borderId="2" xfId="4" applyFont="1" applyBorder="1" applyAlignment="1">
      <alignment vertical="center" wrapText="1"/>
    </xf>
    <xf numFmtId="0" fontId="42" fillId="0" borderId="2" xfId="4" applyFont="1" applyBorder="1" applyAlignment="1">
      <alignment horizontal="center" vertical="center"/>
    </xf>
    <xf numFmtId="0" fontId="12" fillId="0" borderId="20" xfId="4" applyFont="1" applyBorder="1" applyAlignment="1">
      <alignment horizontal="center" vertical="center"/>
    </xf>
    <xf numFmtId="0" fontId="12" fillId="0" borderId="20" xfId="4" applyFont="1" applyBorder="1" applyAlignment="1">
      <alignment vertical="center" wrapText="1"/>
    </xf>
    <xf numFmtId="0" fontId="12" fillId="0" borderId="21" xfId="4" applyFont="1" applyBorder="1" applyAlignment="1">
      <alignment horizontal="center" vertical="center"/>
    </xf>
    <xf numFmtId="0" fontId="12" fillId="0" borderId="21" xfId="4" quotePrefix="1" applyFont="1" applyBorder="1" applyAlignment="1">
      <alignment vertical="center" wrapText="1"/>
    </xf>
    <xf numFmtId="0" fontId="12" fillId="0" borderId="12" xfId="4" applyFont="1" applyBorder="1" applyAlignment="1">
      <alignment horizontal="center" vertical="center"/>
    </xf>
    <xf numFmtId="0" fontId="12" fillId="0" borderId="12" xfId="4" applyFont="1" applyBorder="1" applyAlignment="1">
      <alignment vertical="center" wrapText="1"/>
    </xf>
    <xf numFmtId="0" fontId="42" fillId="0" borderId="12" xfId="4" applyFont="1" applyBorder="1" applyAlignment="1">
      <alignment horizontal="center" vertical="center"/>
    </xf>
    <xf numFmtId="4" fontId="42" fillId="0" borderId="12" xfId="4" applyNumberFormat="1" applyFont="1" applyBorder="1" applyAlignment="1">
      <alignment vertical="center"/>
    </xf>
    <xf numFmtId="0" fontId="12" fillId="0" borderId="3" xfId="4" applyFont="1" applyBorder="1" applyAlignment="1">
      <alignment vertical="center" wrapText="1"/>
    </xf>
    <xf numFmtId="0" fontId="42" fillId="0" borderId="3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top"/>
    </xf>
    <xf numFmtId="0" fontId="12" fillId="0" borderId="3" xfId="4" applyFont="1" applyBorder="1" applyAlignment="1">
      <alignment vertical="top" wrapText="1"/>
    </xf>
    <xf numFmtId="0" fontId="42" fillId="0" borderId="3" xfId="4" applyFont="1" applyBorder="1" applyAlignment="1">
      <alignment horizontal="center" vertical="top"/>
    </xf>
    <xf numFmtId="0" fontId="12" fillId="0" borderId="12" xfId="4" applyFont="1" applyBorder="1" applyAlignment="1">
      <alignment vertical="center"/>
    </xf>
    <xf numFmtId="0" fontId="12" fillId="0" borderId="1" xfId="4" applyFont="1" applyBorder="1" applyAlignment="1">
      <alignment vertical="center" wrapText="1"/>
    </xf>
    <xf numFmtId="4" fontId="42" fillId="0" borderId="1" xfId="4" applyNumberFormat="1" applyFont="1" applyBorder="1" applyAlignment="1">
      <alignment horizontal="right" vertical="center"/>
    </xf>
    <xf numFmtId="0" fontId="12" fillId="0" borderId="2" xfId="4" applyFont="1" applyBorder="1" applyAlignment="1">
      <alignment vertical="center"/>
    </xf>
    <xf numFmtId="0" fontId="12" fillId="0" borderId="3" xfId="4" applyFont="1" applyBorder="1" applyAlignment="1">
      <alignment vertical="center"/>
    </xf>
    <xf numFmtId="4" fontId="42" fillId="0" borderId="3" xfId="4" applyNumberFormat="1" applyFont="1" applyBorder="1" applyAlignment="1">
      <alignment horizontal="right" vertical="center"/>
    </xf>
    <xf numFmtId="4" fontId="43" fillId="0" borderId="2" xfId="4" applyNumberFormat="1" applyFont="1" applyBorder="1" applyAlignment="1">
      <alignment vertical="center"/>
    </xf>
    <xf numFmtId="0" fontId="12" fillId="0" borderId="1" xfId="4" applyFont="1" applyBorder="1" applyAlignment="1">
      <alignment vertical="center"/>
    </xf>
    <xf numFmtId="0" fontId="35" fillId="0" borderId="0" xfId="4" applyFont="1" applyAlignment="1">
      <alignment vertical="center"/>
    </xf>
    <xf numFmtId="3" fontId="35" fillId="0" borderId="0" xfId="4" applyNumberFormat="1" applyFont="1" applyAlignment="1">
      <alignment vertical="center"/>
    </xf>
    <xf numFmtId="0" fontId="42" fillId="0" borderId="0" xfId="6" applyFont="1"/>
    <xf numFmtId="0" fontId="42" fillId="0" borderId="0" xfId="6" applyFont="1" applyAlignment="1">
      <alignment horizontal="center" vertical="top"/>
    </xf>
    <xf numFmtId="0" fontId="12" fillId="0" borderId="0" xfId="6" applyFont="1" applyAlignment="1">
      <alignment horizontal="left"/>
    </xf>
    <xf numFmtId="0" fontId="42" fillId="0" borderId="0" xfId="6" applyFont="1" applyAlignment="1">
      <alignment horizontal="left"/>
    </xf>
    <xf numFmtId="0" fontId="12" fillId="0" borderId="0" xfId="6" applyFont="1"/>
    <xf numFmtId="0" fontId="43" fillId="0" borderId="0" xfId="6" applyFont="1" applyAlignment="1">
      <alignment horizontal="center" vertical="center"/>
    </xf>
    <xf numFmtId="0" fontId="42" fillId="0" borderId="0" xfId="6" applyFont="1" applyAlignment="1">
      <alignment vertical="center"/>
    </xf>
    <xf numFmtId="0" fontId="14" fillId="0" borderId="0" xfId="6" applyFont="1" applyAlignment="1">
      <alignment horizontal="right"/>
    </xf>
    <xf numFmtId="0" fontId="43" fillId="0" borderId="12" xfId="6" applyFont="1" applyBorder="1" applyAlignment="1">
      <alignment horizontal="center" vertical="center"/>
    </xf>
    <xf numFmtId="0" fontId="43" fillId="3" borderId="12" xfId="6" applyFont="1" applyFill="1" applyBorder="1" applyAlignment="1">
      <alignment horizontal="center" vertical="center"/>
    </xf>
    <xf numFmtId="0" fontId="14" fillId="0" borderId="12" xfId="6" applyFont="1" applyBorder="1" applyAlignment="1">
      <alignment horizontal="center" vertical="center"/>
    </xf>
    <xf numFmtId="0" fontId="14" fillId="0" borderId="12" xfId="6" applyFont="1" applyBorder="1" applyAlignment="1">
      <alignment horizontal="center" vertical="top"/>
    </xf>
    <xf numFmtId="0" fontId="14" fillId="0" borderId="0" xfId="6" applyFont="1"/>
    <xf numFmtId="0" fontId="43" fillId="0" borderId="4" xfId="6" applyFont="1" applyBorder="1" applyAlignment="1">
      <alignment horizontal="left" vertical="center"/>
    </xf>
    <xf numFmtId="0" fontId="43" fillId="0" borderId="6" xfId="6" applyFont="1" applyBorder="1" applyAlignment="1">
      <alignment horizontal="left" vertical="center"/>
    </xf>
    <xf numFmtId="0" fontId="43" fillId="0" borderId="6" xfId="6" applyFont="1" applyBorder="1" applyAlignment="1">
      <alignment horizontal="center" vertical="top"/>
    </xf>
    <xf numFmtId="0" fontId="43" fillId="0" borderId="9" xfId="6" applyFont="1" applyBorder="1" applyAlignment="1">
      <alignment horizontal="left" vertical="center"/>
    </xf>
    <xf numFmtId="0" fontId="42" fillId="0" borderId="12" xfId="6" applyFont="1" applyBorder="1" applyAlignment="1">
      <alignment horizontal="center" vertical="center"/>
    </xf>
    <xf numFmtId="0" fontId="42" fillId="0" borderId="12" xfId="6" applyFont="1" applyBorder="1" applyAlignment="1">
      <alignment vertical="center" wrapText="1"/>
    </xf>
    <xf numFmtId="4" fontId="42" fillId="0" borderId="12" xfId="6" applyNumberFormat="1" applyFont="1" applyBorder="1" applyAlignment="1">
      <alignment vertical="center"/>
    </xf>
    <xf numFmtId="4" fontId="42" fillId="0" borderId="0" xfId="6" applyNumberFormat="1" applyFont="1"/>
    <xf numFmtId="0" fontId="42" fillId="0" borderId="1" xfId="6" applyFont="1" applyBorder="1" applyAlignment="1">
      <alignment horizontal="center" vertical="center"/>
    </xf>
    <xf numFmtId="0" fontId="45" fillId="0" borderId="0" xfId="6" applyFont="1"/>
    <xf numFmtId="0" fontId="42" fillId="0" borderId="1" xfId="6" applyFont="1" applyBorder="1" applyAlignment="1">
      <alignment horizontal="center" vertical="center" wrapText="1"/>
    </xf>
    <xf numFmtId="0" fontId="42" fillId="0" borderId="12" xfId="6" applyFont="1" applyBorder="1" applyAlignment="1">
      <alignment vertical="center"/>
    </xf>
    <xf numFmtId="0" fontId="42" fillId="0" borderId="1" xfId="29" applyFont="1" applyBorder="1" applyAlignment="1">
      <alignment horizontal="center" vertical="center"/>
    </xf>
    <xf numFmtId="0" fontId="42" fillId="4" borderId="12" xfId="30" applyFont="1" applyFill="1" applyBorder="1" applyAlignment="1">
      <alignment horizontal="center" vertical="center"/>
    </xf>
    <xf numFmtId="0" fontId="42" fillId="4" borderId="4" xfId="23" applyFont="1" applyFill="1" applyBorder="1" applyAlignment="1">
      <alignment horizontal="center" vertical="center"/>
    </xf>
    <xf numFmtId="0" fontId="42" fillId="0" borderId="4" xfId="30" applyFont="1" applyBorder="1" applyAlignment="1">
      <alignment vertical="center" wrapText="1"/>
    </xf>
    <xf numFmtId="0" fontId="12" fillId="0" borderId="4" xfId="6" applyFont="1" applyBorder="1" applyAlignment="1">
      <alignment horizontal="center" vertical="center"/>
    </xf>
    <xf numFmtId="0" fontId="12" fillId="4" borderId="6" xfId="6" applyFont="1" applyFill="1" applyBorder="1" applyAlignment="1">
      <alignment vertical="center"/>
    </xf>
    <xf numFmtId="0" fontId="12" fillId="4" borderId="6" xfId="6" applyFont="1" applyFill="1" applyBorder="1" applyAlignment="1">
      <alignment horizontal="center" vertical="center"/>
    </xf>
    <xf numFmtId="0" fontId="12" fillId="4" borderId="6" xfId="23" applyFont="1" applyFill="1" applyBorder="1" applyAlignment="1">
      <alignment horizontal="center" vertical="center"/>
    </xf>
    <xf numFmtId="0" fontId="12" fillId="0" borderId="11" xfId="6" applyFont="1" applyBorder="1" applyAlignment="1">
      <alignment vertical="center"/>
    </xf>
    <xf numFmtId="4" fontId="12" fillId="0" borderId="12" xfId="6" applyNumberFormat="1" applyFont="1" applyBorder="1" applyAlignment="1">
      <alignment vertical="center"/>
    </xf>
    <xf numFmtId="0" fontId="42" fillId="0" borderId="12" xfId="6" applyFont="1" applyBorder="1" applyAlignment="1">
      <alignment horizontal="left" vertical="center"/>
    </xf>
    <xf numFmtId="4" fontId="42" fillId="0" borderId="12" xfId="6" applyNumberFormat="1" applyFont="1" applyBorder="1" applyAlignment="1">
      <alignment horizontal="right" vertical="center"/>
    </xf>
    <xf numFmtId="0" fontId="12" fillId="0" borderId="22" xfId="6" applyFont="1" applyBorder="1" applyAlignment="1">
      <alignment horizontal="center"/>
    </xf>
    <xf numFmtId="0" fontId="12" fillId="0" borderId="42" xfId="6" applyFont="1" applyBorder="1" applyAlignment="1">
      <alignment horizontal="center"/>
    </xf>
    <xf numFmtId="0" fontId="12" fillId="0" borderId="6" xfId="6" applyFont="1" applyBorder="1" applyAlignment="1">
      <alignment horizontal="center"/>
    </xf>
    <xf numFmtId="0" fontId="12" fillId="0" borderId="9" xfId="6" applyFont="1" applyBorder="1" applyAlignment="1">
      <alignment horizontal="center" vertical="top"/>
    </xf>
    <xf numFmtId="0" fontId="12" fillId="0" borderId="12" xfId="6" applyFont="1" applyBorder="1" applyAlignment="1">
      <alignment wrapText="1"/>
    </xf>
    <xf numFmtId="4" fontId="12" fillId="0" borderId="11" xfId="6" applyNumberFormat="1" applyFont="1" applyBorder="1" applyAlignment="1">
      <alignment horizontal="right" vertical="center"/>
    </xf>
    <xf numFmtId="0" fontId="12" fillId="0" borderId="42" xfId="6" applyFont="1" applyBorder="1" applyAlignment="1">
      <alignment horizontal="center" vertical="top"/>
    </xf>
    <xf numFmtId="0" fontId="12" fillId="0" borderId="12" xfId="6" applyFont="1" applyBorder="1"/>
    <xf numFmtId="4" fontId="12" fillId="0" borderId="11" xfId="6" applyNumberFormat="1" applyFont="1" applyBorder="1" applyAlignment="1">
      <alignment vertical="center"/>
    </xf>
    <xf numFmtId="0" fontId="12" fillId="0" borderId="12" xfId="6" applyFont="1" applyBorder="1" applyAlignment="1">
      <alignment vertical="center"/>
    </xf>
    <xf numFmtId="0" fontId="12" fillId="0" borderId="9" xfId="6" applyFont="1" applyBorder="1"/>
    <xf numFmtId="4" fontId="12" fillId="0" borderId="11" xfId="6" applyNumberFormat="1" applyFont="1" applyBorder="1"/>
    <xf numFmtId="4" fontId="42" fillId="0" borderId="9" xfId="6" applyNumberFormat="1" applyFont="1" applyBorder="1" applyAlignment="1">
      <alignment vertical="center"/>
    </xf>
    <xf numFmtId="0" fontId="12" fillId="0" borderId="9" xfId="6" applyFont="1" applyBorder="1" applyAlignment="1">
      <alignment horizontal="center"/>
    </xf>
    <xf numFmtId="0" fontId="12" fillId="0" borderId="11" xfId="6" applyFont="1" applyBorder="1"/>
    <xf numFmtId="0" fontId="12" fillId="0" borderId="4" xfId="6" applyFont="1" applyBorder="1" applyAlignment="1">
      <alignment horizontal="center"/>
    </xf>
    <xf numFmtId="4" fontId="12" fillId="0" borderId="9" xfId="6" applyNumberFormat="1" applyFont="1" applyBorder="1"/>
    <xf numFmtId="0" fontId="12" fillId="0" borderId="42" xfId="6" applyFont="1" applyBorder="1"/>
    <xf numFmtId="0" fontId="42" fillId="0" borderId="0" xfId="6" applyFont="1" applyAlignment="1">
      <alignment horizontal="center"/>
    </xf>
    <xf numFmtId="0" fontId="43" fillId="0" borderId="0" xfId="6" applyFont="1" applyAlignment="1">
      <alignment horizontal="centerContinuous" vertical="center" wrapText="1"/>
    </xf>
    <xf numFmtId="0" fontId="43" fillId="0" borderId="0" xfId="6" applyFont="1" applyAlignment="1">
      <alignment horizontal="centerContinuous" wrapText="1"/>
    </xf>
    <xf numFmtId="0" fontId="43" fillId="4" borderId="12" xfId="6" applyFont="1" applyFill="1" applyBorder="1" applyAlignment="1">
      <alignment horizontal="center" vertical="center"/>
    </xf>
    <xf numFmtId="0" fontId="43" fillId="4" borderId="4" xfId="6" applyFont="1" applyFill="1" applyBorder="1" applyAlignment="1">
      <alignment horizontal="centerContinuous" vertical="center"/>
    </xf>
    <xf numFmtId="0" fontId="33" fillId="4" borderId="12" xfId="6" applyFont="1" applyFill="1" applyBorder="1" applyAlignment="1">
      <alignment horizontal="center" vertical="center"/>
    </xf>
    <xf numFmtId="0" fontId="33" fillId="4" borderId="4" xfId="23" applyFont="1" applyFill="1" applyBorder="1" applyAlignment="1">
      <alignment horizontal="center" vertical="top"/>
    </xf>
    <xf numFmtId="0" fontId="33" fillId="4" borderId="4" xfId="6" applyFont="1" applyFill="1" applyBorder="1" applyAlignment="1">
      <alignment horizontal="centerContinuous" vertical="center"/>
    </xf>
    <xf numFmtId="0" fontId="33" fillId="0" borderId="0" xfId="6" applyFont="1"/>
    <xf numFmtId="0" fontId="42" fillId="0" borderId="6" xfId="23" applyFont="1" applyFill="1" applyBorder="1" applyAlignment="1">
      <alignment horizontal="center" vertical="top"/>
    </xf>
    <xf numFmtId="0" fontId="42" fillId="0" borderId="12" xfId="6" applyFont="1" applyBorder="1" applyAlignment="1">
      <alignment horizontal="right" vertical="center"/>
    </xf>
    <xf numFmtId="0" fontId="42" fillId="4" borderId="12" xfId="6" applyFont="1" applyFill="1" applyBorder="1" applyAlignment="1">
      <alignment vertical="center"/>
    </xf>
    <xf numFmtId="0" fontId="42" fillId="4" borderId="12" xfId="23" applyFont="1" applyFill="1" applyBorder="1" applyAlignment="1">
      <alignment horizontal="center" vertical="center"/>
    </xf>
    <xf numFmtId="0" fontId="42" fillId="4" borderId="12" xfId="6" applyFont="1" applyFill="1" applyBorder="1" applyAlignment="1">
      <alignment horizontal="left" vertical="center" wrapText="1"/>
    </xf>
    <xf numFmtId="0" fontId="42" fillId="4" borderId="4" xfId="6" applyFont="1" applyFill="1" applyBorder="1" applyAlignment="1">
      <alignment vertical="top" wrapText="1"/>
    </xf>
    <xf numFmtId="0" fontId="42" fillId="4" borderId="4" xfId="6" applyFont="1" applyFill="1" applyBorder="1" applyAlignment="1">
      <alignment vertical="center" wrapText="1"/>
    </xf>
    <xf numFmtId="4" fontId="42" fillId="0" borderId="3" xfId="6" applyNumberFormat="1" applyFont="1" applyBorder="1"/>
    <xf numFmtId="0" fontId="42" fillId="4" borderId="22" xfId="23" applyFont="1" applyFill="1" applyBorder="1" applyAlignment="1">
      <alignment horizontal="center" vertical="center" wrapText="1"/>
    </xf>
    <xf numFmtId="0" fontId="42" fillId="4" borderId="22" xfId="6" applyFont="1" applyFill="1" applyBorder="1" applyAlignment="1">
      <alignment vertical="center" wrapText="1"/>
    </xf>
    <xf numFmtId="4" fontId="42" fillId="0" borderId="3" xfId="6" applyNumberFormat="1" applyFont="1" applyBorder="1" applyAlignment="1">
      <alignment vertical="center"/>
    </xf>
    <xf numFmtId="0" fontId="42" fillId="4" borderId="22" xfId="23" applyFont="1" applyFill="1" applyBorder="1" applyAlignment="1">
      <alignment horizontal="center" vertical="center"/>
    </xf>
    <xf numFmtId="0" fontId="42" fillId="4" borderId="22" xfId="6" applyFont="1" applyFill="1" applyBorder="1" applyAlignment="1">
      <alignment vertical="center"/>
    </xf>
    <xf numFmtId="0" fontId="42" fillId="0" borderId="1" xfId="6" applyFont="1" applyBorder="1" applyAlignment="1">
      <alignment vertical="center"/>
    </xf>
    <xf numFmtId="0" fontId="42" fillId="4" borderId="1" xfId="6" applyFont="1" applyFill="1" applyBorder="1" applyAlignment="1">
      <alignment vertical="center"/>
    </xf>
    <xf numFmtId="0" fontId="42" fillId="4" borderId="7" xfId="6" applyFont="1" applyFill="1" applyBorder="1" applyAlignment="1">
      <alignment vertical="center"/>
    </xf>
    <xf numFmtId="0" fontId="42" fillId="4" borderId="5" xfId="23" applyFont="1" applyFill="1" applyBorder="1" applyAlignment="1">
      <alignment horizontal="center" vertical="center"/>
    </xf>
    <xf numFmtId="0" fontId="42" fillId="0" borderId="4" xfId="6" applyFont="1" applyBorder="1" applyAlignment="1">
      <alignment vertical="top" wrapText="1"/>
    </xf>
    <xf numFmtId="0" fontId="42" fillId="0" borderId="4" xfId="23" applyFont="1" applyFill="1" applyBorder="1" applyAlignment="1">
      <alignment horizontal="center" vertical="center"/>
    </xf>
    <xf numFmtId="0" fontId="42" fillId="0" borderId="4" xfId="6" applyFont="1" applyBorder="1" applyAlignment="1">
      <alignment vertical="center" wrapText="1"/>
    </xf>
    <xf numFmtId="0" fontId="42" fillId="4" borderId="1" xfId="6" applyFont="1" applyFill="1" applyBorder="1" applyAlignment="1">
      <alignment horizontal="right" vertical="center"/>
    </xf>
    <xf numFmtId="0" fontId="42" fillId="4" borderId="7" xfId="6" applyFont="1" applyFill="1" applyBorder="1" applyAlignment="1">
      <alignment horizontal="right" vertical="center"/>
    </xf>
    <xf numFmtId="0" fontId="42" fillId="4" borderId="4" xfId="6" applyFont="1" applyFill="1" applyBorder="1" applyAlignment="1">
      <alignment wrapText="1"/>
    </xf>
    <xf numFmtId="49" fontId="12" fillId="0" borderId="1" xfId="6" applyNumberFormat="1" applyFont="1" applyBorder="1" applyAlignment="1">
      <alignment horizontal="right"/>
    </xf>
    <xf numFmtId="0" fontId="12" fillId="4" borderId="1" xfId="6" applyFont="1" applyFill="1" applyBorder="1" applyAlignment="1">
      <alignment horizontal="right" vertical="top"/>
    </xf>
    <xf numFmtId="0" fontId="12" fillId="4" borderId="7" xfId="6" applyFont="1" applyFill="1" applyBorder="1" applyAlignment="1">
      <alignment horizontal="right" vertical="top"/>
    </xf>
    <xf numFmtId="0" fontId="12" fillId="4" borderId="5" xfId="23" applyFont="1" applyFill="1" applyBorder="1" applyAlignment="1">
      <alignment horizontal="center" vertical="top"/>
    </xf>
    <xf numFmtId="0" fontId="12" fillId="4" borderId="4" xfId="6" applyFont="1" applyFill="1" applyBorder="1" applyAlignment="1">
      <alignment wrapText="1"/>
    </xf>
    <xf numFmtId="0" fontId="42" fillId="0" borderId="12" xfId="6" applyFont="1" applyBorder="1"/>
    <xf numFmtId="0" fontId="42" fillId="4" borderId="12" xfId="6" applyFont="1" applyFill="1" applyBorder="1"/>
    <xf numFmtId="0" fontId="42" fillId="4" borderId="4" xfId="23" applyFont="1" applyFill="1" applyBorder="1" applyAlignment="1">
      <alignment horizontal="center"/>
    </xf>
    <xf numFmtId="4" fontId="42" fillId="0" borderId="12" xfId="6" applyNumberFormat="1" applyFont="1" applyBorder="1"/>
    <xf numFmtId="0" fontId="42" fillId="4" borderId="4" xfId="23" applyFont="1" applyFill="1" applyBorder="1" applyAlignment="1">
      <alignment horizontal="center" vertical="top" wrapText="1"/>
    </xf>
    <xf numFmtId="0" fontId="42" fillId="0" borderId="4" xfId="6" applyFont="1" applyBorder="1" applyAlignment="1">
      <alignment wrapText="1"/>
    </xf>
    <xf numFmtId="0" fontId="42" fillId="0" borderId="12" xfId="6" quotePrefix="1" applyFont="1" applyBorder="1" applyAlignment="1">
      <alignment horizontal="right" vertical="center"/>
    </xf>
    <xf numFmtId="0" fontId="42" fillId="0" borderId="4" xfId="6" quotePrefix="1" applyFont="1" applyBorder="1" applyAlignment="1">
      <alignment vertical="top" wrapText="1"/>
    </xf>
    <xf numFmtId="0" fontId="46" fillId="0" borderId="0" xfId="6" applyFont="1" applyAlignment="1">
      <alignment horizontal="center" vertical="center"/>
    </xf>
    <xf numFmtId="0" fontId="42" fillId="4" borderId="4" xfId="6" applyFont="1" applyFill="1" applyBorder="1" applyAlignment="1">
      <alignment vertical="center"/>
    </xf>
    <xf numFmtId="0" fontId="42" fillId="4" borderId="4" xfId="23" applyFont="1" applyFill="1" applyBorder="1" applyAlignment="1">
      <alignment horizontal="center" vertical="center" wrapText="1"/>
    </xf>
    <xf numFmtId="0" fontId="42" fillId="0" borderId="6" xfId="23" applyFont="1" applyFill="1" applyBorder="1" applyAlignment="1">
      <alignment horizontal="center" vertical="center"/>
    </xf>
    <xf numFmtId="4" fontId="42" fillId="0" borderId="0" xfId="6" applyNumberFormat="1" applyFont="1" applyAlignment="1">
      <alignment vertical="center"/>
    </xf>
    <xf numFmtId="0" fontId="42" fillId="4" borderId="4" xfId="23" applyFont="1" applyFill="1" applyBorder="1" applyAlignment="1">
      <alignment horizontal="center" vertical="top"/>
    </xf>
    <xf numFmtId="0" fontId="12" fillId="0" borderId="4" xfId="6" applyFont="1" applyBorder="1"/>
    <xf numFmtId="0" fontId="12" fillId="0" borderId="6" xfId="6" applyFont="1" applyBorder="1"/>
    <xf numFmtId="0" fontId="12" fillId="0" borderId="6" xfId="23" applyFont="1" applyFill="1" applyBorder="1" applyAlignment="1">
      <alignment horizontal="center" vertical="top"/>
    </xf>
    <xf numFmtId="0" fontId="12" fillId="0" borderId="4" xfId="6" applyFont="1" applyBorder="1" applyAlignment="1">
      <alignment vertical="center" wrapText="1"/>
    </xf>
    <xf numFmtId="4" fontId="12" fillId="0" borderId="12" xfId="6" applyNumberFormat="1" applyFont="1" applyBorder="1"/>
    <xf numFmtId="0" fontId="12" fillId="0" borderId="21" xfId="6" applyFont="1" applyBorder="1"/>
    <xf numFmtId="0" fontId="12" fillId="0" borderId="8" xfId="6" applyFont="1" applyBorder="1"/>
    <xf numFmtId="0" fontId="12" fillId="0" borderId="8" xfId="23" applyFont="1" applyFill="1" applyBorder="1" applyAlignment="1">
      <alignment horizontal="center" vertical="top"/>
    </xf>
    <xf numFmtId="0" fontId="12" fillId="0" borderId="40" xfId="6" applyFont="1" applyBorder="1" applyAlignment="1">
      <alignment horizontal="left" wrapText="1"/>
    </xf>
    <xf numFmtId="4" fontId="12" fillId="0" borderId="27" xfId="6" applyNumberFormat="1" applyFont="1" applyBorder="1"/>
    <xf numFmtId="0" fontId="46" fillId="0" borderId="0" xfId="6" applyFont="1"/>
    <xf numFmtId="0" fontId="12" fillId="0" borderId="0" xfId="23" applyFont="1" applyFill="1" applyBorder="1" applyAlignment="1">
      <alignment horizontal="center" vertical="top"/>
    </xf>
    <xf numFmtId="0" fontId="12" fillId="0" borderId="40" xfId="6" applyFont="1" applyBorder="1" applyAlignment="1">
      <alignment horizontal="left" vertical="center" wrapText="1"/>
    </xf>
    <xf numFmtId="0" fontId="12" fillId="0" borderId="61" xfId="6" applyFont="1" applyBorder="1" applyAlignment="1">
      <alignment horizontal="left" vertical="center" wrapText="1"/>
    </xf>
    <xf numFmtId="4" fontId="12" fillId="0" borderId="62" xfId="6" applyNumberFormat="1" applyFont="1" applyBorder="1"/>
    <xf numFmtId="0" fontId="12" fillId="0" borderId="22" xfId="6" applyFont="1" applyBorder="1"/>
    <xf numFmtId="0" fontId="12" fillId="0" borderId="42" xfId="23" applyFont="1" applyFill="1" applyBorder="1" applyAlignment="1">
      <alignment horizontal="center" vertical="top"/>
    </xf>
    <xf numFmtId="0" fontId="12" fillId="0" borderId="22" xfId="6" applyFont="1" applyBorder="1" applyAlignment="1">
      <alignment horizontal="left" wrapText="1"/>
    </xf>
    <xf numFmtId="4" fontId="12" fillId="0" borderId="3" xfId="6" applyNumberFormat="1" applyFont="1" applyBorder="1"/>
    <xf numFmtId="0" fontId="42" fillId="4" borderId="4" xfId="6" applyFont="1" applyFill="1" applyBorder="1"/>
    <xf numFmtId="0" fontId="12" fillId="0" borderId="41" xfId="6" applyFont="1" applyBorder="1" applyAlignment="1">
      <alignment horizontal="left" vertical="center" wrapText="1"/>
    </xf>
    <xf numFmtId="4" fontId="12" fillId="0" borderId="45" xfId="6" applyNumberFormat="1" applyFont="1" applyBorder="1"/>
    <xf numFmtId="0" fontId="12" fillId="0" borderId="20" xfId="6" applyFont="1" applyBorder="1"/>
    <xf numFmtId="0" fontId="12" fillId="0" borderId="5" xfId="6" applyFont="1" applyBorder="1"/>
    <xf numFmtId="0" fontId="12" fillId="0" borderId="7" xfId="6" applyFont="1" applyBorder="1"/>
    <xf numFmtId="0" fontId="12" fillId="0" borderId="5" xfId="23" applyFont="1" applyFill="1" applyBorder="1" applyAlignment="1">
      <alignment horizontal="center" vertical="top"/>
    </xf>
    <xf numFmtId="0" fontId="12" fillId="0" borderId="41" xfId="6" applyFont="1" applyBorder="1" applyAlignment="1">
      <alignment vertical="center" wrapText="1"/>
    </xf>
    <xf numFmtId="0" fontId="12" fillId="0" borderId="61" xfId="6" applyFont="1" applyBorder="1" applyAlignment="1">
      <alignment vertical="center" wrapText="1"/>
    </xf>
    <xf numFmtId="0" fontId="12" fillId="0" borderId="61" xfId="6" applyFont="1" applyBorder="1"/>
    <xf numFmtId="0" fontId="12" fillId="0" borderId="22" xfId="6" applyFont="1" applyBorder="1" applyAlignment="1">
      <alignment vertical="center" wrapText="1"/>
    </xf>
    <xf numFmtId="0" fontId="12" fillId="0" borderId="1" xfId="23" applyFont="1" applyFill="1" applyBorder="1" applyAlignment="1">
      <alignment horizontal="center" vertical="top"/>
    </xf>
    <xf numFmtId="0" fontId="12" fillId="0" borderId="36" xfId="6" applyFont="1" applyBorder="1" applyAlignment="1">
      <alignment vertical="center" wrapText="1"/>
    </xf>
    <xf numFmtId="4" fontId="12" fillId="0" borderId="17" xfId="6" applyNumberFormat="1" applyFont="1" applyBorder="1"/>
    <xf numFmtId="0" fontId="42" fillId="4" borderId="12" xfId="23" applyFont="1" applyFill="1" applyBorder="1" applyAlignment="1">
      <alignment horizontal="center"/>
    </xf>
    <xf numFmtId="0" fontId="42" fillId="4" borderId="6" xfId="6" applyFont="1" applyFill="1" applyBorder="1"/>
    <xf numFmtId="0" fontId="12" fillId="0" borderId="12" xfId="23" applyFont="1" applyFill="1" applyBorder="1" applyAlignment="1">
      <alignment horizontal="center" vertical="top"/>
    </xf>
    <xf numFmtId="0" fontId="12" fillId="0" borderId="6" xfId="6" applyFont="1" applyBorder="1" applyAlignment="1">
      <alignment horizontal="left" vertical="center" wrapText="1"/>
    </xf>
    <xf numFmtId="0" fontId="42" fillId="4" borderId="12" xfId="23" applyFont="1" applyFill="1" applyBorder="1" applyAlignment="1">
      <alignment horizontal="center" vertical="center" wrapText="1"/>
    </xf>
    <xf numFmtId="0" fontId="42" fillId="4" borderId="6" xfId="6" applyFont="1" applyFill="1" applyBorder="1" applyAlignment="1">
      <alignment vertical="center"/>
    </xf>
    <xf numFmtId="0" fontId="12" fillId="0" borderId="41" xfId="6" applyFont="1" applyBorder="1"/>
    <xf numFmtId="0" fontId="12" fillId="0" borderId="61" xfId="6" applyFont="1" applyBorder="1" applyAlignment="1">
      <alignment horizontal="left" wrapText="1"/>
    </xf>
    <xf numFmtId="0" fontId="12" fillId="0" borderId="0" xfId="23" quotePrefix="1" applyFont="1" applyFill="1" applyBorder="1" applyAlignment="1">
      <alignment horizontal="center" vertical="top"/>
    </xf>
    <xf numFmtId="0" fontId="12" fillId="0" borderId="40" xfId="6" applyFont="1" applyBorder="1"/>
    <xf numFmtId="0" fontId="12" fillId="0" borderId="8" xfId="23" quotePrefix="1" applyFont="1" applyFill="1" applyBorder="1" applyAlignment="1">
      <alignment horizontal="center" vertical="top"/>
    </xf>
    <xf numFmtId="0" fontId="42" fillId="0" borderId="4" xfId="23" applyFont="1" applyFill="1" applyBorder="1" applyAlignment="1">
      <alignment horizontal="center" vertical="center" wrapText="1"/>
    </xf>
    <xf numFmtId="0" fontId="12" fillId="0" borderId="63" xfId="6" applyFont="1" applyBorder="1" applyAlignment="1">
      <alignment horizontal="left" vertical="center" wrapText="1"/>
    </xf>
    <xf numFmtId="4" fontId="12" fillId="0" borderId="64" xfId="6" applyNumberFormat="1" applyFont="1" applyBorder="1"/>
    <xf numFmtId="0" fontId="12" fillId="0" borderId="41" xfId="6" applyFont="1" applyBorder="1" applyAlignment="1">
      <alignment horizontal="left" wrapText="1"/>
    </xf>
    <xf numFmtId="0" fontId="12" fillId="0" borderId="40" xfId="6" applyFont="1" applyBorder="1" applyAlignment="1">
      <alignment wrapText="1"/>
    </xf>
    <xf numFmtId="0" fontId="12" fillId="0" borderId="0" xfId="6" applyFont="1" applyAlignment="1">
      <alignment vertical="center"/>
    </xf>
    <xf numFmtId="0" fontId="12" fillId="0" borderId="40" xfId="6" applyFont="1" applyBorder="1" applyAlignment="1">
      <alignment vertical="center" wrapText="1"/>
    </xf>
    <xf numFmtId="0" fontId="12" fillId="0" borderId="22" xfId="6" applyFont="1" applyBorder="1" applyAlignment="1">
      <alignment horizontal="left" vertical="center" wrapText="1"/>
    </xf>
    <xf numFmtId="0" fontId="42" fillId="0" borderId="12" xfId="23" applyFont="1" applyFill="1" applyBorder="1" applyAlignment="1">
      <alignment horizontal="center" vertical="top"/>
    </xf>
    <xf numFmtId="0" fontId="12" fillId="0" borderId="5" xfId="23" quotePrefix="1" applyFont="1" applyFill="1" applyBorder="1" applyAlignment="1">
      <alignment horizontal="center" vertical="top"/>
    </xf>
    <xf numFmtId="0" fontId="12" fillId="0" borderId="42" xfId="23" quotePrefix="1" applyFont="1" applyFill="1" applyBorder="1" applyAlignment="1">
      <alignment horizontal="center" vertical="top"/>
    </xf>
    <xf numFmtId="0" fontId="12" fillId="0" borderId="27" xfId="6" applyFont="1" applyBorder="1" applyAlignment="1">
      <alignment horizontal="left" vertical="center" wrapText="1"/>
    </xf>
    <xf numFmtId="0" fontId="42" fillId="0" borderId="3" xfId="6" applyFont="1" applyBorder="1"/>
    <xf numFmtId="0" fontId="42" fillId="0" borderId="12" xfId="23" applyFont="1" applyFill="1" applyBorder="1" applyAlignment="1">
      <alignment horizontal="center"/>
    </xf>
    <xf numFmtId="0" fontId="42" fillId="4" borderId="42" xfId="6" applyFont="1" applyFill="1" applyBorder="1"/>
    <xf numFmtId="0" fontId="12" fillId="0" borderId="3" xfId="23" applyFont="1" applyFill="1" applyBorder="1" applyAlignment="1">
      <alignment horizontal="center" vertical="top"/>
    </xf>
    <xf numFmtId="0" fontId="12" fillId="0" borderId="6" xfId="6" applyFont="1" applyBorder="1" applyAlignment="1">
      <alignment vertical="top" wrapText="1"/>
    </xf>
    <xf numFmtId="0" fontId="42" fillId="0" borderId="12" xfId="23" applyFont="1" applyFill="1" applyBorder="1" applyAlignment="1">
      <alignment horizontal="center" vertical="center" wrapText="1"/>
    </xf>
    <xf numFmtId="0" fontId="12" fillId="0" borderId="62" xfId="6" applyFont="1" applyBorder="1" applyAlignment="1">
      <alignment vertical="center" wrapText="1"/>
    </xf>
    <xf numFmtId="4" fontId="12" fillId="0" borderId="2" xfId="6" applyNumberFormat="1" applyFont="1" applyBorder="1"/>
    <xf numFmtId="0" fontId="42" fillId="0" borderId="3" xfId="6" applyFont="1" applyBorder="1" applyAlignment="1">
      <alignment vertical="center"/>
    </xf>
    <xf numFmtId="0" fontId="42" fillId="0" borderId="12" xfId="23" applyFont="1" applyFill="1" applyBorder="1" applyAlignment="1">
      <alignment horizontal="center" vertical="center"/>
    </xf>
    <xf numFmtId="0" fontId="42" fillId="4" borderId="4" xfId="6" applyFont="1" applyFill="1" applyBorder="1" applyAlignment="1">
      <alignment horizontal="left" vertical="top" wrapText="1"/>
    </xf>
    <xf numFmtId="0" fontId="12" fillId="0" borderId="65" xfId="6" applyFont="1" applyBorder="1" applyAlignment="1">
      <alignment vertical="top" wrapText="1"/>
    </xf>
    <xf numFmtId="4" fontId="12" fillId="4" borderId="12" xfId="6" applyNumberFormat="1" applyFont="1" applyFill="1" applyBorder="1"/>
    <xf numFmtId="0" fontId="43" fillId="0" borderId="4" xfId="6" applyFont="1" applyBorder="1" applyAlignment="1">
      <alignment horizontal="center" vertical="center"/>
    </xf>
    <xf numFmtId="0" fontId="43" fillId="0" borderId="6" xfId="6" applyFont="1" applyBorder="1" applyAlignment="1">
      <alignment horizontal="center" vertical="center"/>
    </xf>
    <xf numFmtId="4" fontId="43" fillId="0" borderId="12" xfId="6" applyNumberFormat="1" applyFont="1" applyBorder="1" applyAlignment="1">
      <alignment vertical="center"/>
    </xf>
    <xf numFmtId="0" fontId="25" fillId="0" borderId="0" xfId="6" applyFont="1" applyAlignment="1">
      <alignment horizontal="centerContinuous" vertical="center" wrapText="1"/>
    </xf>
    <xf numFmtId="0" fontId="12" fillId="0" borderId="0" xfId="6" applyFont="1" applyAlignment="1">
      <alignment horizontal="centerContinuous"/>
    </xf>
    <xf numFmtId="0" fontId="12" fillId="0" borderId="0" xfId="6" applyFont="1" applyAlignment="1">
      <alignment horizontal="right"/>
    </xf>
    <xf numFmtId="3" fontId="12" fillId="0" borderId="0" xfId="6" applyNumberFormat="1" applyFont="1" applyAlignment="1">
      <alignment horizontal="right"/>
    </xf>
    <xf numFmtId="0" fontId="33" fillId="0" borderId="12" xfId="6" applyFont="1" applyBorder="1" applyAlignment="1">
      <alignment horizontal="center" vertical="center"/>
    </xf>
    <xf numFmtId="0" fontId="42" fillId="0" borderId="12" xfId="6" applyFont="1" applyBorder="1" applyAlignment="1">
      <alignment horizontal="right" vertical="top"/>
    </xf>
    <xf numFmtId="0" fontId="42" fillId="0" borderId="12" xfId="6" applyFont="1" applyBorder="1" applyAlignment="1">
      <alignment vertical="top"/>
    </xf>
    <xf numFmtId="0" fontId="42" fillId="0" borderId="3" xfId="6" applyFont="1" applyBorder="1" applyAlignment="1">
      <alignment vertical="top" wrapText="1"/>
    </xf>
    <xf numFmtId="0" fontId="42" fillId="0" borderId="1" xfId="6" applyFont="1" applyBorder="1" applyAlignment="1">
      <alignment horizontal="right" vertical="top"/>
    </xf>
    <xf numFmtId="0" fontId="42" fillId="0" borderId="1" xfId="6" applyFont="1" applyBorder="1" applyAlignment="1">
      <alignment vertical="top"/>
    </xf>
    <xf numFmtId="4" fontId="42" fillId="0" borderId="1" xfId="6" applyNumberFormat="1" applyFont="1" applyBorder="1" applyAlignment="1">
      <alignment vertical="center"/>
    </xf>
    <xf numFmtId="0" fontId="42" fillId="0" borderId="1" xfId="6" applyFont="1" applyBorder="1" applyAlignment="1">
      <alignment horizontal="right" vertical="center"/>
    </xf>
    <xf numFmtId="0" fontId="42" fillId="0" borderId="3" xfId="6" applyFont="1" applyBorder="1" applyAlignment="1">
      <alignment vertical="center" wrapText="1"/>
    </xf>
    <xf numFmtId="0" fontId="42" fillId="0" borderId="13" xfId="6" applyFont="1" applyBorder="1" applyAlignment="1">
      <alignment vertical="top"/>
    </xf>
    <xf numFmtId="0" fontId="42" fillId="0" borderId="12" xfId="6" applyFont="1" applyBorder="1" applyAlignment="1">
      <alignment vertical="top" wrapText="1"/>
    </xf>
    <xf numFmtId="3" fontId="47" fillId="0" borderId="0" xfId="6" applyNumberFormat="1" applyFont="1"/>
    <xf numFmtId="0" fontId="43" fillId="0" borderId="4" xfId="6" applyFont="1" applyBorder="1" applyAlignment="1">
      <alignment horizontal="centerContinuous" vertical="center"/>
    </xf>
    <xf numFmtId="0" fontId="43" fillId="0" borderId="6" xfId="6" applyFont="1" applyBorder="1" applyAlignment="1">
      <alignment horizontal="centerContinuous" vertical="center"/>
    </xf>
    <xf numFmtId="0" fontId="43" fillId="0" borderId="9" xfId="6" applyFont="1" applyBorder="1" applyAlignment="1">
      <alignment horizontal="centerContinuous" vertical="center"/>
    </xf>
    <xf numFmtId="4" fontId="43" fillId="0" borderId="12" xfId="6" applyNumberFormat="1" applyFont="1" applyBorder="1" applyAlignment="1">
      <alignment horizontal="right" vertical="center"/>
    </xf>
    <xf numFmtId="0" fontId="43" fillId="0" borderId="0" xfId="6" applyFont="1"/>
    <xf numFmtId="0" fontId="38" fillId="0" borderId="0" xfId="6" applyFont="1"/>
    <xf numFmtId="4" fontId="38" fillId="0" borderId="0" xfId="6" applyNumberFormat="1" applyFont="1"/>
    <xf numFmtId="0" fontId="12" fillId="0" borderId="0" xfId="24" applyFont="1" applyAlignment="1">
      <alignment vertical="center"/>
    </xf>
    <xf numFmtId="0" fontId="24" fillId="0" borderId="0" xfId="24" applyFont="1" applyAlignment="1">
      <alignment vertical="center"/>
    </xf>
    <xf numFmtId="0" fontId="25" fillId="0" borderId="0" xfId="24" applyFont="1" applyAlignment="1">
      <alignment horizontal="centerContinuous" vertical="center"/>
    </xf>
    <xf numFmtId="0" fontId="25" fillId="0" borderId="0" xfId="24" applyFont="1" applyAlignment="1">
      <alignment horizontal="left" vertical="center"/>
    </xf>
    <xf numFmtId="0" fontId="48" fillId="0" borderId="0" xfId="24" applyFont="1" applyAlignment="1">
      <alignment horizontal="left" vertical="center" wrapText="1"/>
    </xf>
    <xf numFmtId="0" fontId="43" fillId="3" borderId="12" xfId="24" applyFont="1" applyFill="1" applyBorder="1" applyAlignment="1">
      <alignment horizontal="center" vertical="center"/>
    </xf>
    <xf numFmtId="0" fontId="43" fillId="3" borderId="12" xfId="24" applyFont="1" applyFill="1" applyBorder="1" applyAlignment="1">
      <alignment horizontal="center" vertical="center" wrapText="1"/>
    </xf>
    <xf numFmtId="0" fontId="42" fillId="0" borderId="0" xfId="24" applyFont="1"/>
    <xf numFmtId="0" fontId="42" fillId="0" borderId="0" xfId="24" applyFont="1" applyAlignment="1">
      <alignment vertical="center"/>
    </xf>
    <xf numFmtId="0" fontId="14" fillId="0" borderId="12" xfId="24" applyFont="1" applyBorder="1" applyAlignment="1">
      <alignment horizontal="center" vertical="center"/>
    </xf>
    <xf numFmtId="0" fontId="14" fillId="0" borderId="0" xfId="24" applyFont="1" applyAlignment="1">
      <alignment vertical="center"/>
    </xf>
    <xf numFmtId="0" fontId="42" fillId="0" borderId="2" xfId="24" applyFont="1" applyBorder="1" applyAlignment="1">
      <alignment horizontal="center" vertical="center"/>
    </xf>
    <xf numFmtId="0" fontId="42" fillId="0" borderId="2" xfId="24" applyFont="1" applyBorder="1" applyAlignment="1">
      <alignment vertical="center"/>
    </xf>
    <xf numFmtId="49" fontId="42" fillId="0" borderId="1" xfId="24" applyNumberFormat="1" applyFont="1" applyBorder="1" applyAlignment="1">
      <alignment horizontal="center" vertical="center"/>
    </xf>
    <xf numFmtId="49" fontId="42" fillId="0" borderId="12" xfId="24" applyNumberFormat="1" applyFont="1" applyBorder="1" applyAlignment="1">
      <alignment horizontal="center" vertical="center"/>
    </xf>
    <xf numFmtId="4" fontId="43" fillId="0" borderId="12" xfId="24" applyNumberFormat="1" applyFont="1" applyBorder="1" applyAlignment="1">
      <alignment vertical="center"/>
    </xf>
    <xf numFmtId="4" fontId="42" fillId="0" borderId="12" xfId="24" applyNumberFormat="1" applyFont="1" applyBorder="1" applyAlignment="1">
      <alignment horizontal="center" vertical="center"/>
    </xf>
    <xf numFmtId="0" fontId="49" fillId="0" borderId="0" xfId="24" applyFont="1"/>
    <xf numFmtId="0" fontId="43" fillId="0" borderId="2" xfId="24" applyFont="1" applyBorder="1" applyAlignment="1">
      <alignment horizontal="center" vertical="top"/>
    </xf>
    <xf numFmtId="0" fontId="43" fillId="0" borderId="2" xfId="24" applyFont="1" applyBorder="1" applyAlignment="1">
      <alignment vertical="center" wrapText="1"/>
    </xf>
    <xf numFmtId="49" fontId="42" fillId="0" borderId="2" xfId="24" applyNumberFormat="1" applyFont="1" applyBorder="1" applyAlignment="1">
      <alignment horizontal="center"/>
    </xf>
    <xf numFmtId="49" fontId="42" fillId="0" borderId="12" xfId="24" applyNumberFormat="1" applyFont="1" applyBorder="1" applyAlignment="1">
      <alignment horizontal="center"/>
    </xf>
    <xf numFmtId="4" fontId="42" fillId="0" borderId="12" xfId="24" applyNumberFormat="1" applyFont="1" applyBorder="1" applyAlignment="1">
      <alignment horizontal="center"/>
    </xf>
    <xf numFmtId="4" fontId="43" fillId="0" borderId="12" xfId="24" applyNumberFormat="1" applyFont="1" applyBorder="1" applyAlignment="1">
      <alignment horizontal="right"/>
    </xf>
    <xf numFmtId="49" fontId="42" fillId="0" borderId="2" xfId="24" applyNumberFormat="1" applyFont="1" applyBorder="1" applyAlignment="1">
      <alignment horizontal="center" vertical="center"/>
    </xf>
    <xf numFmtId="4" fontId="42" fillId="0" borderId="2" xfId="24" applyNumberFormat="1" applyFont="1" applyBorder="1" applyAlignment="1">
      <alignment horizontal="center" vertical="center"/>
    </xf>
    <xf numFmtId="4" fontId="42" fillId="0" borderId="2" xfId="24" applyNumberFormat="1" applyFont="1" applyBorder="1" applyAlignment="1">
      <alignment vertical="center"/>
    </xf>
    <xf numFmtId="0" fontId="48" fillId="0" borderId="0" xfId="24" applyFont="1" applyAlignment="1">
      <alignment horizontal="centerContinuous" vertical="center" wrapText="1"/>
    </xf>
    <xf numFmtId="0" fontId="14" fillId="0" borderId="0" xfId="24" applyFont="1" applyAlignment="1">
      <alignment horizontal="center" vertical="center"/>
    </xf>
    <xf numFmtId="0" fontId="11" fillId="3" borderId="12" xfId="24" applyFont="1" applyFill="1" applyBorder="1" applyAlignment="1">
      <alignment horizontal="center" vertical="center"/>
    </xf>
    <xf numFmtId="0" fontId="11" fillId="3" borderId="12" xfId="24" applyFont="1" applyFill="1" applyBorder="1" applyAlignment="1">
      <alignment horizontal="center" vertical="center" wrapText="1"/>
    </xf>
    <xf numFmtId="0" fontId="33" fillId="0" borderId="12" xfId="24" applyFont="1" applyBorder="1" applyAlignment="1">
      <alignment horizontal="center" vertical="center"/>
    </xf>
    <xf numFmtId="0" fontId="33" fillId="0" borderId="0" xfId="24" applyFont="1"/>
    <xf numFmtId="0" fontId="33" fillId="0" borderId="0" xfId="24" applyFont="1" applyAlignment="1">
      <alignment vertical="center"/>
    </xf>
    <xf numFmtId="0" fontId="12" fillId="0" borderId="2" xfId="24" applyFont="1" applyBorder="1" applyAlignment="1">
      <alignment horizontal="center" vertical="center"/>
    </xf>
    <xf numFmtId="49" fontId="12" fillId="0" borderId="2" xfId="24" applyNumberFormat="1" applyFont="1" applyBorder="1" applyAlignment="1">
      <alignment horizontal="center" vertical="center"/>
    </xf>
    <xf numFmtId="49" fontId="12" fillId="0" borderId="3" xfId="24" applyNumberFormat="1" applyFont="1" applyBorder="1" applyAlignment="1">
      <alignment horizontal="center" vertical="center"/>
    </xf>
    <xf numFmtId="4" fontId="11" fillId="0" borderId="3" xfId="24" applyNumberFormat="1" applyFont="1" applyBorder="1" applyAlignment="1">
      <alignment vertical="center"/>
    </xf>
    <xf numFmtId="4" fontId="12" fillId="0" borderId="3" xfId="24" applyNumberFormat="1" applyFont="1" applyBorder="1" applyAlignment="1">
      <alignment horizontal="center" vertical="center"/>
    </xf>
    <xf numFmtId="0" fontId="11" fillId="0" borderId="2" xfId="24" applyFont="1" applyBorder="1" applyAlignment="1">
      <alignment horizontal="center" vertical="center"/>
    </xf>
    <xf numFmtId="0" fontId="50" fillId="0" borderId="0" xfId="24" applyFont="1" applyAlignment="1">
      <alignment wrapText="1"/>
    </xf>
    <xf numFmtId="49" fontId="12" fillId="0" borderId="12" xfId="24" applyNumberFormat="1" applyFont="1" applyBorder="1" applyAlignment="1">
      <alignment horizontal="center" vertical="center"/>
    </xf>
    <xf numFmtId="4" fontId="12" fillId="0" borderId="12" xfId="24" applyNumberFormat="1" applyFont="1" applyBorder="1" applyAlignment="1">
      <alignment horizontal="center" vertical="center"/>
    </xf>
    <xf numFmtId="4" fontId="11" fillId="0" borderId="12" xfId="24" applyNumberFormat="1" applyFont="1" applyBorder="1" applyAlignment="1">
      <alignment vertical="center"/>
    </xf>
    <xf numFmtId="0" fontId="50" fillId="0" borderId="0" xfId="24" applyFont="1"/>
    <xf numFmtId="4" fontId="12" fillId="0" borderId="2" xfId="24" applyNumberFormat="1" applyFont="1" applyBorder="1" applyAlignment="1">
      <alignment horizontal="center" vertical="center"/>
    </xf>
    <xf numFmtId="0" fontId="12" fillId="0" borderId="3" xfId="24" applyFont="1" applyBorder="1" applyAlignment="1">
      <alignment horizontal="center" vertical="center"/>
    </xf>
    <xf numFmtId="0" fontId="12" fillId="0" borderId="3" xfId="24" applyFont="1" applyBorder="1" applyAlignment="1">
      <alignment vertical="center"/>
    </xf>
    <xf numFmtId="49" fontId="12" fillId="0" borderId="11" xfId="24" applyNumberFormat="1" applyFont="1" applyBorder="1" applyAlignment="1">
      <alignment horizontal="center" vertical="center"/>
    </xf>
    <xf numFmtId="0" fontId="50" fillId="0" borderId="0" xfId="24" applyFont="1" applyAlignment="1">
      <alignment vertical="center" wrapText="1"/>
    </xf>
    <xf numFmtId="49" fontId="12" fillId="0" borderId="8" xfId="24" applyNumberFormat="1" applyFont="1" applyBorder="1" applyAlignment="1">
      <alignment horizontal="center" vertical="center"/>
    </xf>
    <xf numFmtId="4" fontId="11" fillId="0" borderId="12" xfId="24" applyNumberFormat="1" applyFont="1" applyBorder="1" applyAlignment="1">
      <alignment horizontal="right" vertical="center"/>
    </xf>
    <xf numFmtId="4" fontId="11" fillId="0" borderId="2" xfId="24" applyNumberFormat="1" applyFont="1" applyBorder="1" applyAlignment="1">
      <alignment horizontal="right" vertical="center"/>
    </xf>
    <xf numFmtId="0" fontId="11" fillId="0" borderId="3" xfId="24" applyFont="1" applyBorder="1" applyAlignment="1">
      <alignment horizontal="center" vertical="center"/>
    </xf>
    <xf numFmtId="0" fontId="50" fillId="0" borderId="3" xfId="24" applyFont="1" applyBorder="1" applyAlignment="1">
      <alignment vertical="center" wrapText="1"/>
    </xf>
    <xf numFmtId="4" fontId="11" fillId="0" borderId="3" xfId="24" applyNumberFormat="1" applyFont="1" applyBorder="1" applyAlignment="1">
      <alignment horizontal="right" vertical="center"/>
    </xf>
    <xf numFmtId="4" fontId="51" fillId="0" borderId="0" xfId="24" applyNumberFormat="1" applyFont="1"/>
    <xf numFmtId="0" fontId="26" fillId="0" borderId="39" xfId="2" applyFont="1" applyBorder="1" applyAlignment="1">
      <alignment vertical="center" wrapText="1"/>
    </xf>
    <xf numFmtId="0" fontId="12" fillId="0" borderId="17" xfId="2" applyFont="1" applyBorder="1" applyAlignment="1">
      <alignment vertical="top" wrapText="1"/>
    </xf>
    <xf numFmtId="0" fontId="12" fillId="0" borderId="40" xfId="24" applyFont="1" applyBorder="1"/>
    <xf numFmtId="0" fontId="12" fillId="0" borderId="40" xfId="2" applyFont="1" applyBorder="1" applyAlignment="1">
      <alignment vertical="center" wrapText="1"/>
    </xf>
    <xf numFmtId="0" fontId="12" fillId="0" borderId="40" xfId="24" applyFont="1" applyBorder="1" applyAlignment="1">
      <alignment vertical="center" wrapText="1"/>
    </xf>
    <xf numFmtId="0" fontId="12" fillId="0" borderId="40" xfId="24" applyFont="1" applyBorder="1" applyAlignment="1">
      <alignment vertical="top" wrapText="1"/>
    </xf>
    <xf numFmtId="0" fontId="12" fillId="0" borderId="27" xfId="24" applyFont="1" applyBorder="1"/>
    <xf numFmtId="0" fontId="12" fillId="0" borderId="27" xfId="2" applyFont="1" applyBorder="1" applyAlignment="1">
      <alignment wrapText="1"/>
    </xf>
    <xf numFmtId="0" fontId="12" fillId="0" borderId="41" xfId="24" applyFont="1" applyBorder="1"/>
    <xf numFmtId="0" fontId="12" fillId="0" borderId="27" xfId="2" applyFont="1" applyBorder="1"/>
    <xf numFmtId="0" fontId="12" fillId="0" borderId="27" xfId="24" applyFont="1" applyBorder="1" applyAlignment="1">
      <alignment vertical="center" wrapText="1"/>
    </xf>
    <xf numFmtId="0" fontId="12" fillId="0" borderId="27" xfId="2" applyFont="1" applyBorder="1" applyAlignment="1">
      <alignment horizontal="left" wrapText="1"/>
    </xf>
    <xf numFmtId="0" fontId="12" fillId="0" borderId="27" xfId="2" applyFont="1" applyBorder="1" applyAlignment="1">
      <alignment horizontal="left"/>
    </xf>
    <xf numFmtId="4" fontId="12" fillId="0" borderId="27" xfId="2" applyNumberFormat="1" applyFont="1" applyBorder="1" applyAlignment="1">
      <alignment vertical="center"/>
    </xf>
    <xf numFmtId="4" fontId="12" fillId="0" borderId="27" xfId="24" applyNumberFormat="1" applyFont="1" applyBorder="1" applyAlignment="1">
      <alignment vertical="center"/>
    </xf>
    <xf numFmtId="0" fontId="12" fillId="0" borderId="27" xfId="24" applyFont="1" applyBorder="1" applyAlignment="1">
      <alignment vertical="top" wrapText="1"/>
    </xf>
    <xf numFmtId="0" fontId="12" fillId="0" borderId="27" xfId="26" applyFont="1" applyBorder="1"/>
    <xf numFmtId="0" fontId="12" fillId="0" borderId="40" xfId="24" applyFont="1" applyBorder="1" applyAlignment="1">
      <alignment wrapText="1"/>
    </xf>
    <xf numFmtId="3" fontId="12" fillId="0" borderId="40" xfId="24" applyNumberFormat="1" applyFont="1" applyBorder="1" applyAlignment="1">
      <alignment wrapText="1"/>
    </xf>
    <xf numFmtId="0" fontId="12" fillId="0" borderId="27" xfId="24" applyFont="1" applyBorder="1" applyAlignment="1">
      <alignment vertical="center"/>
    </xf>
    <xf numFmtId="4" fontId="12" fillId="0" borderId="27" xfId="2" applyNumberFormat="1" applyFont="1" applyBorder="1" applyAlignment="1">
      <alignment horizontal="right"/>
    </xf>
    <xf numFmtId="3" fontId="12" fillId="0" borderId="40" xfId="24" applyNumberFormat="1" applyFont="1" applyBorder="1"/>
    <xf numFmtId="0" fontId="12" fillId="0" borderId="27" xfId="2" applyFont="1" applyBorder="1" applyAlignment="1">
      <alignment horizontal="left" vertical="center" wrapText="1"/>
    </xf>
    <xf numFmtId="4" fontId="12" fillId="0" borderId="27" xfId="2" applyNumberFormat="1" applyFont="1" applyBorder="1"/>
    <xf numFmtId="0" fontId="12" fillId="0" borderId="27" xfId="2" applyFont="1" applyBorder="1" applyAlignment="1">
      <alignment vertical="top" wrapText="1"/>
    </xf>
    <xf numFmtId="4" fontId="12" fillId="0" borderId="45" xfId="24" applyNumberFormat="1" applyFont="1" applyBorder="1" applyAlignment="1">
      <alignment horizontal="right"/>
    </xf>
    <xf numFmtId="4" fontId="12" fillId="0" borderId="45" xfId="24" applyNumberFormat="1" applyFont="1" applyBorder="1"/>
    <xf numFmtId="0" fontId="10" fillId="0" borderId="12" xfId="24" applyFont="1" applyBorder="1" applyAlignment="1">
      <alignment horizontal="center" vertical="center" wrapText="1"/>
    </xf>
    <xf numFmtId="1" fontId="52" fillId="0" borderId="12" xfId="24" applyNumberFormat="1" applyFont="1" applyBorder="1" applyAlignment="1">
      <alignment horizontal="center" vertical="center" wrapText="1"/>
    </xf>
    <xf numFmtId="3" fontId="23" fillId="0" borderId="3" xfId="24" applyNumberFormat="1" applyFont="1" applyBorder="1" applyAlignment="1">
      <alignment horizontal="center" vertical="center" wrapText="1"/>
    </xf>
    <xf numFmtId="3" fontId="23" fillId="0" borderId="12" xfId="24" applyNumberFormat="1" applyFont="1" applyBorder="1" applyAlignment="1">
      <alignment horizontal="center" vertical="center" wrapText="1"/>
    </xf>
    <xf numFmtId="0" fontId="53" fillId="0" borderId="1" xfId="24" applyFont="1" applyBorder="1" applyAlignment="1">
      <alignment vertical="center" wrapText="1"/>
    </xf>
    <xf numFmtId="3" fontId="23" fillId="0" borderId="1" xfId="24" applyNumberFormat="1" applyFont="1" applyBorder="1" applyAlignment="1">
      <alignment horizontal="center" vertical="center" wrapText="1"/>
    </xf>
    <xf numFmtId="0" fontId="23" fillId="0" borderId="12" xfId="24" applyFont="1" applyBorder="1" applyAlignment="1">
      <alignment horizontal="center" wrapText="1"/>
    </xf>
    <xf numFmtId="0" fontId="23" fillId="0" borderId="12" xfId="24" applyFont="1" applyBorder="1" applyAlignment="1">
      <alignment horizontal="center"/>
    </xf>
    <xf numFmtId="3" fontId="44" fillId="0" borderId="12" xfId="24" applyNumberFormat="1" applyFont="1" applyBorder="1" applyAlignment="1">
      <alignment horizontal="center" vertical="center" wrapText="1"/>
    </xf>
    <xf numFmtId="0" fontId="23" fillId="0" borderId="1" xfId="24" applyFont="1" applyBorder="1" applyAlignment="1">
      <alignment horizontal="center" vertical="center" wrapText="1"/>
    </xf>
    <xf numFmtId="0" fontId="53" fillId="0" borderId="1" xfId="24" applyFont="1" applyBorder="1" applyAlignment="1">
      <alignment horizontal="left" vertical="center" wrapText="1"/>
    </xf>
    <xf numFmtId="0" fontId="23" fillId="0" borderId="3" xfId="24" applyFont="1" applyBorder="1" applyAlignment="1">
      <alignment horizontal="center" wrapText="1"/>
    </xf>
    <xf numFmtId="0" fontId="29" fillId="0" borderId="12" xfId="24" applyFont="1" applyBorder="1" applyAlignment="1">
      <alignment horizontal="center"/>
    </xf>
    <xf numFmtId="0" fontId="18" fillId="0" borderId="0" xfId="7"/>
    <xf numFmtId="0" fontId="16" fillId="0" borderId="13" xfId="7" applyFont="1" applyBorder="1" applyAlignment="1">
      <alignment vertical="center"/>
    </xf>
    <xf numFmtId="4" fontId="16" fillId="0" borderId="13" xfId="7" applyNumberFormat="1" applyFont="1" applyBorder="1" applyAlignment="1">
      <alignment horizontal="center" vertical="center"/>
    </xf>
    <xf numFmtId="4" fontId="16" fillId="0" borderId="13" xfId="7" applyNumberFormat="1" applyFont="1" applyBorder="1" applyAlignment="1">
      <alignment vertical="center"/>
    </xf>
    <xf numFmtId="0" fontId="16" fillId="0" borderId="14" xfId="7" applyFont="1" applyBorder="1" applyAlignment="1">
      <alignment vertical="center"/>
    </xf>
    <xf numFmtId="4" fontId="16" fillId="0" borderId="14" xfId="7" applyNumberFormat="1" applyFont="1" applyBorder="1" applyAlignment="1">
      <alignment horizontal="center" vertical="center"/>
    </xf>
    <xf numFmtId="4" fontId="16" fillId="0" borderId="14" xfId="7" applyNumberFormat="1" applyFont="1" applyBorder="1" applyAlignment="1">
      <alignment vertical="center"/>
    </xf>
    <xf numFmtId="4" fontId="40" fillId="0" borderId="35" xfId="0" applyNumberFormat="1" applyFont="1" applyBorder="1" applyAlignment="1">
      <alignment horizontal="center" vertical="center"/>
    </xf>
    <xf numFmtId="4" fontId="40" fillId="0" borderId="37" xfId="0" applyNumberFormat="1" applyFont="1" applyBorder="1" applyAlignment="1">
      <alignment horizontal="center"/>
    </xf>
    <xf numFmtId="0" fontId="16" fillId="0" borderId="2" xfId="7" applyFont="1" applyBorder="1"/>
    <xf numFmtId="0" fontId="40" fillId="0" borderId="34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/>
    </xf>
    <xf numFmtId="0" fontId="16" fillId="0" borderId="19" xfId="7" applyFont="1" applyBorder="1"/>
    <xf numFmtId="0" fontId="16" fillId="0" borderId="14" xfId="7" applyFont="1" applyBorder="1" applyAlignment="1">
      <alignment wrapText="1"/>
    </xf>
    <xf numFmtId="0" fontId="15" fillId="0" borderId="0" xfId="4" applyAlignment="1">
      <alignment vertical="center"/>
    </xf>
    <xf numFmtId="0" fontId="15" fillId="0" borderId="0" xfId="4" applyAlignment="1">
      <alignment horizontal="center" vertical="center"/>
    </xf>
    <xf numFmtId="0" fontId="42" fillId="0" borderId="4" xfId="6" applyFont="1" applyBorder="1" applyAlignment="1">
      <alignment horizontal="left"/>
    </xf>
    <xf numFmtId="0" fontId="42" fillId="0" borderId="6" xfId="6" applyFont="1" applyBorder="1" applyAlignment="1">
      <alignment horizontal="centerContinuous"/>
    </xf>
    <xf numFmtId="0" fontId="42" fillId="0" borderId="6" xfId="6" applyFont="1" applyBorder="1" applyAlignment="1">
      <alignment horizontal="center" vertical="top"/>
    </xf>
    <xf numFmtId="0" fontId="42" fillId="0" borderId="6" xfId="6" applyFont="1" applyBorder="1" applyAlignment="1">
      <alignment horizontal="center"/>
    </xf>
    <xf numFmtId="0" fontId="42" fillId="0" borderId="4" xfId="6" applyFont="1" applyBorder="1" applyAlignment="1">
      <alignment horizontal="center" vertical="center"/>
    </xf>
    <xf numFmtId="0" fontId="42" fillId="0" borderId="6" xfId="6" applyFont="1" applyBorder="1" applyAlignment="1">
      <alignment horizontal="center" vertical="center"/>
    </xf>
    <xf numFmtId="0" fontId="42" fillId="0" borderId="4" xfId="6" applyFont="1" applyBorder="1" applyAlignment="1">
      <alignment horizontal="center"/>
    </xf>
    <xf numFmtId="0" fontId="38" fillId="0" borderId="0" xfId="6" applyFont="1" applyAlignment="1">
      <alignment vertical="center"/>
    </xf>
    <xf numFmtId="49" fontId="42" fillId="0" borderId="3" xfId="24" applyNumberFormat="1" applyFont="1" applyBorder="1" applyAlignment="1">
      <alignment horizontal="center" vertical="center"/>
    </xf>
    <xf numFmtId="0" fontId="43" fillId="0" borderId="4" xfId="24" applyFont="1" applyBorder="1" applyAlignment="1">
      <alignment horizontal="center" vertical="center"/>
    </xf>
    <xf numFmtId="0" fontId="54" fillId="0" borderId="6" xfId="24" applyFont="1" applyBorder="1" applyAlignment="1">
      <alignment horizontal="right" vertical="center"/>
    </xf>
    <xf numFmtId="0" fontId="24" fillId="0" borderId="6" xfId="24" applyFont="1" applyBorder="1" applyAlignment="1">
      <alignment horizontal="center" vertical="center"/>
    </xf>
    <xf numFmtId="4" fontId="43" fillId="0" borderId="9" xfId="24" applyNumberFormat="1" applyFont="1" applyBorder="1" applyAlignment="1">
      <alignment vertical="center"/>
    </xf>
    <xf numFmtId="4" fontId="55" fillId="0" borderId="2" xfId="24" applyNumberFormat="1" applyFont="1" applyBorder="1" applyAlignment="1">
      <alignment vertical="center"/>
    </xf>
    <xf numFmtId="49" fontId="12" fillId="0" borderId="1" xfId="24" applyNumberFormat="1" applyFont="1" applyBorder="1" applyAlignment="1">
      <alignment horizontal="center" vertical="center"/>
    </xf>
    <xf numFmtId="4" fontId="12" fillId="0" borderId="1" xfId="24" applyNumberFormat="1" applyFont="1" applyBorder="1" applyAlignment="1">
      <alignment horizontal="center" vertical="center"/>
    </xf>
    <xf numFmtId="4" fontId="55" fillId="0" borderId="1" xfId="24" applyNumberFormat="1" applyFont="1" applyBorder="1" applyAlignment="1">
      <alignment vertical="center"/>
    </xf>
    <xf numFmtId="4" fontId="12" fillId="0" borderId="2" xfId="24" applyNumberFormat="1" applyFont="1" applyBorder="1" applyAlignment="1">
      <alignment horizontal="center"/>
    </xf>
    <xf numFmtId="4" fontId="55" fillId="0" borderId="2" xfId="24" applyNumberFormat="1" applyFont="1" applyBorder="1" applyAlignment="1">
      <alignment horizontal="right" vertical="center"/>
    </xf>
    <xf numFmtId="4" fontId="12" fillId="0" borderId="1" xfId="24" applyNumberFormat="1" applyFont="1" applyBorder="1" applyAlignment="1">
      <alignment horizontal="center"/>
    </xf>
    <xf numFmtId="4" fontId="55" fillId="0" borderId="1" xfId="24" applyNumberFormat="1" applyFont="1" applyBorder="1"/>
    <xf numFmtId="0" fontId="56" fillId="0" borderId="6" xfId="24" applyFont="1" applyBorder="1" applyAlignment="1">
      <alignment horizontal="right" vertical="center"/>
    </xf>
    <xf numFmtId="0" fontId="57" fillId="0" borderId="6" xfId="24" applyFont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</cellXfs>
  <cellStyles count="31">
    <cellStyle name="Dziesiętny" xfId="22" builtinId="3"/>
    <cellStyle name="Dziesiętny 2" xfId="10" xr:uid="{E9A14E6F-3DF2-4227-8F71-E69D51F15D7B}"/>
    <cellStyle name="Dziesiętny 2 2" xfId="27" xr:uid="{31B0C0ED-DE1E-4800-8F93-BEA841F78929}"/>
    <cellStyle name="Dziesiętny 3" xfId="13" xr:uid="{DDF87B10-1079-4C96-84DA-CB88A2FB5626}"/>
    <cellStyle name="Dziesiętny 4" xfId="16" xr:uid="{EBA40356-AED7-4DC6-B249-F8DFB05A3C0F}"/>
    <cellStyle name="Dziesiętny 5" xfId="21" xr:uid="{EAAFEA2F-906B-46C0-B919-1D6C56F45168}"/>
    <cellStyle name="Dziesiętny 6" xfId="25" xr:uid="{61A8F784-9399-4AA9-B9AC-3F27536BB12F}"/>
    <cellStyle name="Excel Built-in Normal" xfId="3" xr:uid="{E3AD303E-B6ED-4A12-8F1F-9DEFB7B5936B}"/>
    <cellStyle name="Normalny" xfId="0" builtinId="0"/>
    <cellStyle name="Normalny 10" xfId="19" xr:uid="{1D4BD041-A27E-4FE2-9D0D-81407182CC4B}"/>
    <cellStyle name="Normalny 11" xfId="24" xr:uid="{9D0A6235-2800-4416-826E-C3CC519D4717}"/>
    <cellStyle name="Normalny 2" xfId="1" xr:uid="{8578B5CA-3927-4966-8744-06F7A512E680}"/>
    <cellStyle name="Normalny 2 2" xfId="2" xr:uid="{49522F0C-7BE5-4868-8AF4-EF4524FF59A9}"/>
    <cellStyle name="Normalny 3" xfId="4" xr:uid="{DA47835C-326A-453B-ACAC-4D8D3EF385FE}"/>
    <cellStyle name="Normalny 3 2" xfId="6" xr:uid="{D4FD49AE-F015-4A7F-9045-8B033D129F0C}"/>
    <cellStyle name="Normalny 3 2 2" xfId="29" xr:uid="{13515461-4317-4CA8-8993-9D932631BB17}"/>
    <cellStyle name="Normalny 3 3" xfId="8" xr:uid="{50CA42C5-C5F9-4917-BA96-44405F2DE6C9}"/>
    <cellStyle name="Normalny 3 4" xfId="17" xr:uid="{FC333F1A-71A0-4E68-9787-EA6AF3AAC780}"/>
    <cellStyle name="Normalny 3 5" xfId="20" xr:uid="{0595B3EE-C102-4B91-8EED-E4F1FEDA9326}"/>
    <cellStyle name="Normalny 3 6" xfId="26" xr:uid="{F01A0A1C-426C-4B18-83C1-24F50BC28C81}"/>
    <cellStyle name="Normalny 4" xfId="5" xr:uid="{062766E0-B7C7-4C2B-B664-14A5855A1A26}"/>
    <cellStyle name="Normalny 5" xfId="9" xr:uid="{F44F16B4-1CB7-4650-A303-F3BA7240BED7}"/>
    <cellStyle name="Normalny 6" xfId="11" xr:uid="{AB038D41-F522-46C7-AF6A-80A2686A368B}"/>
    <cellStyle name="Normalny 6 2" xfId="28" xr:uid="{4AF6C291-9839-44FD-8609-18604C304BD0}"/>
    <cellStyle name="Normalny 6 3" xfId="30" xr:uid="{5492609C-D0D7-43F5-B07B-2975D3E62AC7}"/>
    <cellStyle name="Normalny 7" xfId="12" xr:uid="{407EC8DC-11C1-4C35-9266-F7542A9F4A29}"/>
    <cellStyle name="Normalny 7 2" xfId="18" xr:uid="{FB20A93D-A847-4B3C-992E-5AAF61B673CC}"/>
    <cellStyle name="Normalny 8" xfId="14" xr:uid="{E09499F5-33EB-4E7E-BCE3-71E55041BD63}"/>
    <cellStyle name="Normalny 9" xfId="15" xr:uid="{B1B8EAF8-23F9-4302-A479-ED3576A905A9}"/>
    <cellStyle name="Normalny_zal_Szczecin" xfId="7" xr:uid="{EB781D96-7C4A-408F-8732-AF0587C156DF}"/>
    <cellStyle name="Zły" xfId="23" builtinId="27"/>
  </cellStyles>
  <dxfs count="0"/>
  <tableStyles count="0" defaultTableStyle="TableStyleMedium2" defaultPivotStyle="PivotStyleLight16"/>
  <colors>
    <mruColors>
      <color rgb="FFFFCCFF"/>
      <color rgb="FFFF00FF"/>
      <color rgb="FF66CCFF"/>
      <color rgb="FFCCFF3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19C0-91B8-45FE-BCF4-39BD2C23890D}">
  <sheetPr>
    <tabColor rgb="FF00FFFF"/>
  </sheetPr>
  <dimension ref="A1:H501"/>
  <sheetViews>
    <sheetView tabSelected="1" zoomScale="160" zoomScaleNormal="160" workbookViewId="0">
      <selection activeCell="I494" sqref="I494"/>
    </sheetView>
  </sheetViews>
  <sheetFormatPr defaultColWidth="9.140625" defaultRowHeight="16.5" x14ac:dyDescent="0.3"/>
  <cols>
    <col min="1" max="1" width="4.140625" style="62" customWidth="1"/>
    <col min="2" max="2" width="5.5703125" style="207" customWidth="1"/>
    <col min="3" max="3" width="5" style="62" customWidth="1"/>
    <col min="4" max="4" width="39.28515625" style="62" customWidth="1"/>
    <col min="5" max="5" width="12.5703125" style="62" customWidth="1"/>
    <col min="6" max="6" width="12" style="62" customWidth="1"/>
    <col min="7" max="7" width="11.85546875" style="62" customWidth="1"/>
    <col min="8" max="8" width="12.7109375" style="62" customWidth="1"/>
    <col min="9" max="9" width="10.28515625" style="62" customWidth="1"/>
    <col min="10" max="16384" width="9.140625" style="62"/>
  </cols>
  <sheetData>
    <row r="1" spans="1:8" ht="12.75" customHeight="1" x14ac:dyDescent="0.3">
      <c r="A1" s="55"/>
      <c r="B1" s="56"/>
      <c r="C1" s="57"/>
      <c r="D1" s="58"/>
      <c r="E1" s="58"/>
      <c r="F1" s="58"/>
      <c r="G1" s="58" t="s">
        <v>0</v>
      </c>
      <c r="H1" s="59"/>
    </row>
    <row r="2" spans="1:8" ht="12.75" customHeight="1" x14ac:dyDescent="0.3">
      <c r="A2" s="59"/>
      <c r="B2" s="56"/>
      <c r="C2" s="57"/>
      <c r="D2" s="58"/>
      <c r="E2" s="58"/>
      <c r="F2" s="59"/>
      <c r="G2" s="59" t="s">
        <v>313</v>
      </c>
      <c r="H2" s="59"/>
    </row>
    <row r="3" spans="1:8" ht="12.75" customHeight="1" x14ac:dyDescent="0.3">
      <c r="A3" s="59"/>
      <c r="B3" s="56"/>
      <c r="C3" s="57"/>
      <c r="D3" s="58"/>
      <c r="E3" s="58"/>
      <c r="F3" s="59"/>
      <c r="G3" s="59" t="s">
        <v>1</v>
      </c>
      <c r="H3" s="59"/>
    </row>
    <row r="4" spans="1:8" ht="12.75" customHeight="1" x14ac:dyDescent="0.3">
      <c r="A4" s="59"/>
      <c r="B4" s="56"/>
      <c r="C4" s="57"/>
      <c r="D4" s="58"/>
      <c r="E4" s="58"/>
      <c r="F4" s="58"/>
      <c r="G4" s="58" t="s">
        <v>314</v>
      </c>
      <c r="H4" s="59"/>
    </row>
    <row r="5" spans="1:8" ht="30" customHeight="1" x14ac:dyDescent="0.3">
      <c r="A5" s="63" t="s">
        <v>71</v>
      </c>
      <c r="B5" s="64"/>
      <c r="C5" s="65"/>
      <c r="D5" s="65"/>
      <c r="E5" s="64"/>
      <c r="F5" s="64"/>
      <c r="G5" s="63"/>
      <c r="H5" s="64"/>
    </row>
    <row r="6" spans="1:8" ht="25.5" customHeight="1" x14ac:dyDescent="0.3">
      <c r="A6" s="59"/>
      <c r="B6" s="56"/>
      <c r="C6" s="57"/>
      <c r="D6" s="57"/>
      <c r="E6" s="66"/>
      <c r="F6" s="59"/>
      <c r="G6" s="67"/>
      <c r="H6" s="68" t="s">
        <v>2</v>
      </c>
    </row>
    <row r="7" spans="1:8" s="77" customFormat="1" ht="12.75" x14ac:dyDescent="0.25">
      <c r="A7" s="69"/>
      <c r="B7" s="70"/>
      <c r="C7" s="71"/>
      <c r="D7" s="72"/>
      <c r="E7" s="73" t="s">
        <v>60</v>
      </c>
      <c r="F7" s="74"/>
      <c r="G7" s="75"/>
      <c r="H7" s="73" t="s">
        <v>60</v>
      </c>
    </row>
    <row r="8" spans="1:8" s="77" customFormat="1" ht="12.75" x14ac:dyDescent="0.25">
      <c r="A8" s="78" t="s">
        <v>61</v>
      </c>
      <c r="B8" s="79" t="s">
        <v>3</v>
      </c>
      <c r="C8" s="80" t="s">
        <v>4</v>
      </c>
      <c r="D8" s="81" t="s">
        <v>62</v>
      </c>
      <c r="E8" s="78" t="s">
        <v>63</v>
      </c>
      <c r="F8" s="82" t="s">
        <v>5</v>
      </c>
      <c r="G8" s="78" t="s">
        <v>6</v>
      </c>
      <c r="H8" s="78" t="s">
        <v>64</v>
      </c>
    </row>
    <row r="9" spans="1:8" s="77" customFormat="1" ht="4.5" customHeight="1" x14ac:dyDescent="0.25">
      <c r="A9" s="83"/>
      <c r="B9" s="84"/>
      <c r="C9" s="85"/>
      <c r="D9" s="86"/>
      <c r="E9" s="83"/>
      <c r="F9" s="87"/>
      <c r="G9" s="87"/>
      <c r="H9" s="83"/>
    </row>
    <row r="10" spans="1:8" s="77" customFormat="1" ht="21" customHeight="1" thickBot="1" x14ac:dyDescent="0.3">
      <c r="A10" s="89"/>
      <c r="B10" s="89"/>
      <c r="C10" s="90"/>
      <c r="D10" s="91" t="s">
        <v>72</v>
      </c>
      <c r="E10" s="92">
        <v>1338319555.51</v>
      </c>
      <c r="F10" s="92">
        <f>SUM(F11,F113,F146)</f>
        <v>118870385.76000002</v>
      </c>
      <c r="G10" s="92">
        <f>SUM(G11,G113,G146)</f>
        <v>44934112.930000007</v>
      </c>
      <c r="H10" s="92">
        <f t="shared" ref="H10:H35" si="0">SUM(E10+F10-G10)</f>
        <v>1412255828.3399999</v>
      </c>
    </row>
    <row r="11" spans="1:8" s="77" customFormat="1" ht="18" customHeight="1" thickBot="1" x14ac:dyDescent="0.3">
      <c r="A11" s="89"/>
      <c r="B11" s="89"/>
      <c r="C11" s="90"/>
      <c r="D11" s="93" t="s">
        <v>73</v>
      </c>
      <c r="E11" s="94">
        <v>1154863805.5699999</v>
      </c>
      <c r="F11" s="94">
        <f>SUM(F12,F25,F31,F48,F59,F67,F72,F78,F86,F90,)</f>
        <v>118172756.07000002</v>
      </c>
      <c r="G11" s="94">
        <f>SUM(G12,G25,G31,G48,G59,G67,G72,G78,G86,G90,)</f>
        <v>36433624.590000004</v>
      </c>
      <c r="H11" s="94">
        <f t="shared" si="0"/>
        <v>1236602937.05</v>
      </c>
    </row>
    <row r="12" spans="1:8" s="77" customFormat="1" ht="18" customHeight="1" thickTop="1" thickBot="1" x14ac:dyDescent="0.3">
      <c r="A12" s="95">
        <v>600</v>
      </c>
      <c r="B12" s="96"/>
      <c r="C12" s="97"/>
      <c r="D12" s="98" t="s">
        <v>66</v>
      </c>
      <c r="E12" s="94">
        <v>102450076.87</v>
      </c>
      <c r="F12" s="94">
        <f>SUM(F13,F19)</f>
        <v>0</v>
      </c>
      <c r="G12" s="94">
        <f>SUM(G13,G19)</f>
        <v>17376994.48</v>
      </c>
      <c r="H12" s="94">
        <f t="shared" si="0"/>
        <v>85073082.390000001</v>
      </c>
    </row>
    <row r="13" spans="1:8" s="77" customFormat="1" ht="12" customHeight="1" thickTop="1" x14ac:dyDescent="0.25">
      <c r="A13" s="95"/>
      <c r="B13" s="99">
        <v>60004</v>
      </c>
      <c r="C13" s="90"/>
      <c r="D13" s="100" t="s">
        <v>88</v>
      </c>
      <c r="E13" s="101">
        <v>78262069.780000001</v>
      </c>
      <c r="F13" s="101">
        <f>SUM(F14,)</f>
        <v>0</v>
      </c>
      <c r="G13" s="101">
        <f>SUM(G14,)</f>
        <v>2339147.39</v>
      </c>
      <c r="H13" s="101">
        <f t="shared" si="0"/>
        <v>75922922.390000001</v>
      </c>
    </row>
    <row r="14" spans="1:8" s="77" customFormat="1" ht="38.25" customHeight="1" x14ac:dyDescent="0.25">
      <c r="A14" s="95"/>
      <c r="B14" s="96"/>
      <c r="C14" s="90"/>
      <c r="D14" s="747" t="s">
        <v>94</v>
      </c>
      <c r="E14" s="118">
        <v>2339147.39</v>
      </c>
      <c r="F14" s="118">
        <f>SUM(F15:F18)</f>
        <v>0</v>
      </c>
      <c r="G14" s="118">
        <f>SUM(G15:G18)</f>
        <v>2339147.39</v>
      </c>
      <c r="H14" s="161">
        <f t="shared" si="0"/>
        <v>0</v>
      </c>
    </row>
    <row r="15" spans="1:8" s="77" customFormat="1" ht="48" customHeight="1" x14ac:dyDescent="0.25">
      <c r="A15" s="95"/>
      <c r="B15" s="96"/>
      <c r="C15" s="102" t="s">
        <v>95</v>
      </c>
      <c r="D15" s="103" t="s">
        <v>96</v>
      </c>
      <c r="E15" s="104">
        <v>1800</v>
      </c>
      <c r="F15" s="105"/>
      <c r="G15" s="105">
        <v>1800</v>
      </c>
      <c r="H15" s="104">
        <f t="shared" si="0"/>
        <v>0</v>
      </c>
    </row>
    <row r="16" spans="1:8" s="77" customFormat="1" ht="48" customHeight="1" x14ac:dyDescent="0.25">
      <c r="A16" s="95"/>
      <c r="B16" s="96"/>
      <c r="C16" s="102" t="s">
        <v>97</v>
      </c>
      <c r="D16" s="103" t="s">
        <v>96</v>
      </c>
      <c r="E16" s="104">
        <v>10200</v>
      </c>
      <c r="F16" s="105"/>
      <c r="G16" s="105">
        <v>10200</v>
      </c>
      <c r="H16" s="104">
        <f t="shared" si="0"/>
        <v>0</v>
      </c>
    </row>
    <row r="17" spans="1:8" s="77" customFormat="1" ht="49.5" customHeight="1" x14ac:dyDescent="0.25">
      <c r="A17" s="95"/>
      <c r="B17" s="96"/>
      <c r="C17" s="106" t="s">
        <v>83</v>
      </c>
      <c r="D17" s="107" t="s">
        <v>84</v>
      </c>
      <c r="E17" s="104">
        <v>349072.11</v>
      </c>
      <c r="F17" s="105"/>
      <c r="G17" s="105">
        <v>349072.11</v>
      </c>
      <c r="H17" s="104">
        <f t="shared" si="0"/>
        <v>0</v>
      </c>
    </row>
    <row r="18" spans="1:8" s="77" customFormat="1" ht="50.25" customHeight="1" x14ac:dyDescent="0.25">
      <c r="A18" s="95"/>
      <c r="B18" s="96"/>
      <c r="C18" s="106" t="s">
        <v>85</v>
      </c>
      <c r="D18" s="107" t="s">
        <v>84</v>
      </c>
      <c r="E18" s="104">
        <v>1978075.28</v>
      </c>
      <c r="F18" s="105"/>
      <c r="G18" s="105">
        <v>1978075.28</v>
      </c>
      <c r="H18" s="104">
        <f t="shared" si="0"/>
        <v>0</v>
      </c>
    </row>
    <row r="19" spans="1:8" s="77" customFormat="1" ht="11.25" customHeight="1" x14ac:dyDescent="0.25">
      <c r="A19" s="95"/>
      <c r="B19" s="99">
        <v>60016</v>
      </c>
      <c r="C19" s="90"/>
      <c r="D19" s="100" t="s">
        <v>89</v>
      </c>
      <c r="E19" s="108">
        <v>20285617.09</v>
      </c>
      <c r="F19" s="108">
        <f>SUM(F20)</f>
        <v>0</v>
      </c>
      <c r="G19" s="108">
        <f>SUM(G20)</f>
        <v>15037847.09</v>
      </c>
      <c r="H19" s="101">
        <f t="shared" ref="H19" si="1">SUM(E19+F19-G19)</f>
        <v>5247770</v>
      </c>
    </row>
    <row r="20" spans="1:8" s="77" customFormat="1" ht="38.25" customHeight="1" x14ac:dyDescent="0.25">
      <c r="A20" s="95"/>
      <c r="B20" s="96"/>
      <c r="C20" s="90"/>
      <c r="D20" s="748" t="s">
        <v>98</v>
      </c>
      <c r="E20" s="118">
        <v>15037847.09</v>
      </c>
      <c r="F20" s="118">
        <f>SUM(F21:F24)</f>
        <v>0</v>
      </c>
      <c r="G20" s="118">
        <f>SUM(G21:G24)</f>
        <v>15037847.09</v>
      </c>
      <c r="H20" s="161">
        <f t="shared" ref="H20:H30" si="2">SUM(E20+F20-G20)</f>
        <v>0</v>
      </c>
    </row>
    <row r="21" spans="1:8" s="77" customFormat="1" ht="50.25" customHeight="1" x14ac:dyDescent="0.25">
      <c r="A21" s="95"/>
      <c r="B21" s="96"/>
      <c r="C21" s="102" t="s">
        <v>95</v>
      </c>
      <c r="D21" s="103" t="s">
        <v>96</v>
      </c>
      <c r="E21" s="104">
        <v>3600</v>
      </c>
      <c r="F21" s="105"/>
      <c r="G21" s="104">
        <v>3600</v>
      </c>
      <c r="H21" s="104">
        <f t="shared" si="2"/>
        <v>0</v>
      </c>
    </row>
    <row r="22" spans="1:8" s="77" customFormat="1" ht="50.25" customHeight="1" x14ac:dyDescent="0.25">
      <c r="A22" s="95"/>
      <c r="B22" s="96"/>
      <c r="C22" s="102" t="s">
        <v>97</v>
      </c>
      <c r="D22" s="103" t="s">
        <v>96</v>
      </c>
      <c r="E22" s="104">
        <v>20400</v>
      </c>
      <c r="F22" s="105"/>
      <c r="G22" s="104">
        <v>20400</v>
      </c>
      <c r="H22" s="104">
        <f t="shared" si="2"/>
        <v>0</v>
      </c>
    </row>
    <row r="23" spans="1:8" s="77" customFormat="1" ht="50.25" customHeight="1" x14ac:dyDescent="0.25">
      <c r="A23" s="95"/>
      <c r="B23" s="96"/>
      <c r="C23" s="106" t="s">
        <v>83</v>
      </c>
      <c r="D23" s="107" t="s">
        <v>84</v>
      </c>
      <c r="E23" s="104">
        <v>2252077.06</v>
      </c>
      <c r="F23" s="105"/>
      <c r="G23" s="104">
        <v>2252077.06</v>
      </c>
      <c r="H23" s="104">
        <f t="shared" si="2"/>
        <v>0</v>
      </c>
    </row>
    <row r="24" spans="1:8" s="77" customFormat="1" ht="50.25" customHeight="1" x14ac:dyDescent="0.25">
      <c r="A24" s="95"/>
      <c r="B24" s="96"/>
      <c r="C24" s="106" t="s">
        <v>85</v>
      </c>
      <c r="D24" s="107" t="s">
        <v>84</v>
      </c>
      <c r="E24" s="104">
        <v>12761770.029999999</v>
      </c>
      <c r="F24" s="105"/>
      <c r="G24" s="104">
        <v>12761770.029999999</v>
      </c>
      <c r="H24" s="104">
        <f t="shared" si="2"/>
        <v>0</v>
      </c>
    </row>
    <row r="25" spans="1:8" s="77" customFormat="1" ht="12" customHeight="1" thickBot="1" x14ac:dyDescent="0.3">
      <c r="A25" s="95">
        <v>700</v>
      </c>
      <c r="B25" s="95"/>
      <c r="C25" s="97"/>
      <c r="D25" s="98" t="s">
        <v>99</v>
      </c>
      <c r="E25" s="94">
        <v>102133113.94999999</v>
      </c>
      <c r="F25" s="109">
        <f t="shared" ref="F25:G26" si="3">SUM(F26)</f>
        <v>839004.67999999993</v>
      </c>
      <c r="G25" s="109">
        <f t="shared" si="3"/>
        <v>0</v>
      </c>
      <c r="H25" s="94">
        <f t="shared" si="2"/>
        <v>102972118.63</v>
      </c>
    </row>
    <row r="26" spans="1:8" s="77" customFormat="1" ht="12" customHeight="1" thickTop="1" x14ac:dyDescent="0.25">
      <c r="A26" s="95"/>
      <c r="B26" s="110">
        <v>70007</v>
      </c>
      <c r="C26" s="111"/>
      <c r="D26" s="112" t="s">
        <v>100</v>
      </c>
      <c r="E26" s="101">
        <v>38715238.530000001</v>
      </c>
      <c r="F26" s="108">
        <f t="shared" si="3"/>
        <v>839004.67999999993</v>
      </c>
      <c r="G26" s="108">
        <f t="shared" si="3"/>
        <v>0</v>
      </c>
      <c r="H26" s="101">
        <f t="shared" si="2"/>
        <v>39554243.210000001</v>
      </c>
    </row>
    <row r="27" spans="1:8" s="77" customFormat="1" ht="12" customHeight="1" x14ac:dyDescent="0.25">
      <c r="A27" s="95"/>
      <c r="B27" s="113"/>
      <c r="C27" s="113"/>
      <c r="D27" s="749" t="s">
        <v>101</v>
      </c>
      <c r="E27" s="161">
        <v>28970377.140000001</v>
      </c>
      <c r="F27" s="118">
        <f>SUM(F28:F30)</f>
        <v>839004.67999999993</v>
      </c>
      <c r="G27" s="118">
        <f>SUM(G28:G30)</f>
        <v>0</v>
      </c>
      <c r="H27" s="161">
        <f t="shared" si="2"/>
        <v>29809381.82</v>
      </c>
    </row>
    <row r="28" spans="1:8" s="77" customFormat="1" ht="36" customHeight="1" x14ac:dyDescent="0.25">
      <c r="A28" s="95"/>
      <c r="B28" s="113"/>
      <c r="C28" s="102" t="s">
        <v>102</v>
      </c>
      <c r="D28" s="114" t="s">
        <v>103</v>
      </c>
      <c r="E28" s="104">
        <v>28253107.940000001</v>
      </c>
      <c r="F28" s="105">
        <f>7500.2+10074.13</f>
        <v>17574.329999999998</v>
      </c>
      <c r="G28" s="105"/>
      <c r="H28" s="105">
        <f t="shared" si="2"/>
        <v>28270682.27</v>
      </c>
    </row>
    <row r="29" spans="1:8" s="77" customFormat="1" ht="12" customHeight="1" x14ac:dyDescent="0.25">
      <c r="A29" s="95"/>
      <c r="B29" s="113"/>
      <c r="C29" s="90" t="s">
        <v>104</v>
      </c>
      <c r="D29" s="99" t="s">
        <v>105</v>
      </c>
      <c r="E29" s="104">
        <v>165801.20000000001</v>
      </c>
      <c r="F29" s="105">
        <v>87693.75</v>
      </c>
      <c r="G29" s="105"/>
      <c r="H29" s="105">
        <f t="shared" si="2"/>
        <v>253494.95</v>
      </c>
    </row>
    <row r="30" spans="1:8" s="77" customFormat="1" ht="12" customHeight="1" x14ac:dyDescent="0.25">
      <c r="A30" s="115"/>
      <c r="B30" s="116"/>
      <c r="C30" s="117" t="s">
        <v>106</v>
      </c>
      <c r="D30" s="112" t="s">
        <v>107</v>
      </c>
      <c r="E30" s="101">
        <v>500000</v>
      </c>
      <c r="F30" s="108">
        <v>733736.6</v>
      </c>
      <c r="G30" s="108"/>
      <c r="H30" s="108">
        <f t="shared" si="2"/>
        <v>1233736.6000000001</v>
      </c>
    </row>
    <row r="31" spans="1:8" s="77" customFormat="1" ht="12" customHeight="1" thickBot="1" x14ac:dyDescent="0.3">
      <c r="A31" s="95">
        <v>750</v>
      </c>
      <c r="B31" s="96"/>
      <c r="C31" s="97"/>
      <c r="D31" s="98" t="s">
        <v>108</v>
      </c>
      <c r="E31" s="94">
        <v>17874633.969999999</v>
      </c>
      <c r="F31" s="109">
        <f>SUM(F32,F36,)</f>
        <v>44243546.390000001</v>
      </c>
      <c r="G31" s="109">
        <f>SUM(G32,G36,)</f>
        <v>1401745</v>
      </c>
      <c r="H31" s="94">
        <f t="shared" si="0"/>
        <v>60716435.359999999</v>
      </c>
    </row>
    <row r="32" spans="1:8" s="77" customFormat="1" ht="12" customHeight="1" thickTop="1" x14ac:dyDescent="0.25">
      <c r="A32" s="89"/>
      <c r="B32" s="90" t="s">
        <v>109</v>
      </c>
      <c r="C32" s="110"/>
      <c r="D32" s="100" t="s">
        <v>110</v>
      </c>
      <c r="E32" s="101">
        <v>2258335.9500000002</v>
      </c>
      <c r="F32" s="108">
        <f>SUM(F33)</f>
        <v>0</v>
      </c>
      <c r="G32" s="108">
        <f>SUM(G33)</f>
        <v>540000</v>
      </c>
      <c r="H32" s="101">
        <f t="shared" si="0"/>
        <v>1718335.9500000002</v>
      </c>
    </row>
    <row r="33" spans="1:8" s="77" customFormat="1" ht="12" customHeight="1" x14ac:dyDescent="0.25">
      <c r="A33" s="89"/>
      <c r="B33" s="99"/>
      <c r="C33" s="90"/>
      <c r="D33" s="750" t="s">
        <v>111</v>
      </c>
      <c r="E33" s="161">
        <v>540000</v>
      </c>
      <c r="F33" s="161">
        <f>SUM(F34:F35)</f>
        <v>0</v>
      </c>
      <c r="G33" s="161">
        <f>SUM(G34:G35)</f>
        <v>540000</v>
      </c>
      <c r="H33" s="161">
        <f t="shared" si="0"/>
        <v>0</v>
      </c>
    </row>
    <row r="34" spans="1:8" s="77" customFormat="1" ht="49.5" customHeight="1" x14ac:dyDescent="0.25">
      <c r="A34" s="89"/>
      <c r="B34" s="99"/>
      <c r="C34" s="106" t="s">
        <v>83</v>
      </c>
      <c r="D34" s="107" t="s">
        <v>84</v>
      </c>
      <c r="E34" s="104">
        <v>81000</v>
      </c>
      <c r="F34" s="104"/>
      <c r="G34" s="104">
        <v>81000</v>
      </c>
      <c r="H34" s="104">
        <f t="shared" si="0"/>
        <v>0</v>
      </c>
    </row>
    <row r="35" spans="1:8" s="77" customFormat="1" ht="49.5" customHeight="1" x14ac:dyDescent="0.25">
      <c r="A35" s="89"/>
      <c r="B35" s="99"/>
      <c r="C35" s="106" t="s">
        <v>85</v>
      </c>
      <c r="D35" s="107" t="s">
        <v>84</v>
      </c>
      <c r="E35" s="104">
        <v>459000</v>
      </c>
      <c r="F35" s="104"/>
      <c r="G35" s="104">
        <v>459000</v>
      </c>
      <c r="H35" s="104">
        <f t="shared" si="0"/>
        <v>0</v>
      </c>
    </row>
    <row r="36" spans="1:8" s="77" customFormat="1" ht="12" customHeight="1" x14ac:dyDescent="0.25">
      <c r="A36" s="89"/>
      <c r="B36" s="99">
        <v>75095</v>
      </c>
      <c r="C36" s="90"/>
      <c r="D36" s="100" t="s">
        <v>112</v>
      </c>
      <c r="E36" s="108">
        <v>15452798.02</v>
      </c>
      <c r="F36" s="108">
        <f>SUM(F37,F42,F45,)</f>
        <v>44243546.390000001</v>
      </c>
      <c r="G36" s="108">
        <f>SUM(G37,G42,G45,)</f>
        <v>861745</v>
      </c>
      <c r="H36" s="101">
        <f t="shared" ref="H36:H47" si="4">SUM(E36+F36-G36)</f>
        <v>58834599.409999996</v>
      </c>
    </row>
    <row r="37" spans="1:8" s="77" customFormat="1" ht="23.25" customHeight="1" x14ac:dyDescent="0.25">
      <c r="A37" s="89"/>
      <c r="B37" s="99"/>
      <c r="C37" s="90"/>
      <c r="D37" s="751" t="s">
        <v>113</v>
      </c>
      <c r="E37" s="118">
        <v>292214</v>
      </c>
      <c r="F37" s="118">
        <f>SUM(F38:F41)</f>
        <v>44243546.390000001</v>
      </c>
      <c r="G37" s="118">
        <f>SUM(G38:G41)</f>
        <v>0</v>
      </c>
      <c r="H37" s="161">
        <f t="shared" si="4"/>
        <v>44535760.390000001</v>
      </c>
    </row>
    <row r="38" spans="1:8" s="77" customFormat="1" ht="48" customHeight="1" x14ac:dyDescent="0.25">
      <c r="A38" s="89"/>
      <c r="B38" s="99"/>
      <c r="C38" s="106" t="s">
        <v>95</v>
      </c>
      <c r="D38" s="119" t="s">
        <v>96</v>
      </c>
      <c r="E38" s="105">
        <v>14732.1</v>
      </c>
      <c r="F38" s="105">
        <f>1800+3600+31874.25+97387.51+1170+40224.69+18225+2100+14643+122355.06-1916.96</f>
        <v>331462.55</v>
      </c>
      <c r="G38" s="105"/>
      <c r="H38" s="104">
        <f t="shared" si="4"/>
        <v>346194.64999999997</v>
      </c>
    </row>
    <row r="39" spans="1:8" s="77" customFormat="1" ht="48" customHeight="1" x14ac:dyDescent="0.25">
      <c r="A39" s="89"/>
      <c r="B39" s="99"/>
      <c r="C39" s="106" t="s">
        <v>97</v>
      </c>
      <c r="D39" s="120" t="s">
        <v>96</v>
      </c>
      <c r="E39" s="104">
        <v>83481.899999999994</v>
      </c>
      <c r="F39" s="105">
        <f>10200+20400+180620.75+551862.49+6630+227939.91+103275+11900+82977+693345.33-10862.74</f>
        <v>1878287.74</v>
      </c>
      <c r="G39" s="105"/>
      <c r="H39" s="104">
        <f t="shared" si="4"/>
        <v>1961769.64</v>
      </c>
    </row>
    <row r="40" spans="1:8" s="77" customFormat="1" ht="49.5" customHeight="1" x14ac:dyDescent="0.25">
      <c r="A40" s="89"/>
      <c r="B40" s="99"/>
      <c r="C40" s="106" t="s">
        <v>83</v>
      </c>
      <c r="D40" s="121" t="s">
        <v>84</v>
      </c>
      <c r="E40" s="105">
        <v>29100</v>
      </c>
      <c r="F40" s="105">
        <f>349072.11+2252077.06+81000+21715.65+689557.5+1550091.45+303325.27+1056313.42+1916.96</f>
        <v>6305069.419999999</v>
      </c>
      <c r="G40" s="105"/>
      <c r="H40" s="104">
        <f t="shared" si="4"/>
        <v>6334169.419999999</v>
      </c>
    </row>
    <row r="41" spans="1:8" s="77" customFormat="1" ht="49.5" customHeight="1" x14ac:dyDescent="0.25">
      <c r="A41" s="89"/>
      <c r="B41" s="99"/>
      <c r="C41" s="106" t="s">
        <v>85</v>
      </c>
      <c r="D41" s="121" t="s">
        <v>84</v>
      </c>
      <c r="E41" s="105">
        <v>164900</v>
      </c>
      <c r="F41" s="105">
        <f>1978075.28+12761770.03+459000+123055.35+3907492.5+8783851.55+1718843.2+5985776.03+10862.74</f>
        <v>35728726.68</v>
      </c>
      <c r="G41" s="105"/>
      <c r="H41" s="104">
        <f t="shared" si="4"/>
        <v>35893626.68</v>
      </c>
    </row>
    <row r="42" spans="1:8" s="77" customFormat="1" ht="24" customHeight="1" x14ac:dyDescent="0.25">
      <c r="A42" s="89"/>
      <c r="B42" s="99"/>
      <c r="C42" s="90"/>
      <c r="D42" s="751" t="s">
        <v>114</v>
      </c>
      <c r="E42" s="118">
        <v>212495</v>
      </c>
      <c r="F42" s="118">
        <f>SUM(F43:F44)</f>
        <v>0</v>
      </c>
      <c r="G42" s="118">
        <f>SUM(G43:G44)</f>
        <v>212495</v>
      </c>
      <c r="H42" s="161">
        <f t="shared" si="4"/>
        <v>0</v>
      </c>
    </row>
    <row r="43" spans="1:8" s="77" customFormat="1" ht="48" customHeight="1" x14ac:dyDescent="0.25">
      <c r="A43" s="89"/>
      <c r="B43" s="99"/>
      <c r="C43" s="106" t="s">
        <v>95</v>
      </c>
      <c r="D43" s="119" t="s">
        <v>96</v>
      </c>
      <c r="E43" s="105">
        <v>31874.25</v>
      </c>
      <c r="F43" s="105"/>
      <c r="G43" s="105">
        <v>31874.25</v>
      </c>
      <c r="H43" s="104">
        <f t="shared" si="4"/>
        <v>0</v>
      </c>
    </row>
    <row r="44" spans="1:8" s="77" customFormat="1" ht="48" customHeight="1" x14ac:dyDescent="0.25">
      <c r="A44" s="89"/>
      <c r="B44" s="99"/>
      <c r="C44" s="106" t="s">
        <v>97</v>
      </c>
      <c r="D44" s="122" t="s">
        <v>96</v>
      </c>
      <c r="E44" s="104">
        <v>180620.75</v>
      </c>
      <c r="F44" s="105"/>
      <c r="G44" s="105">
        <v>180620.75</v>
      </c>
      <c r="H44" s="104">
        <f t="shared" si="4"/>
        <v>0</v>
      </c>
    </row>
    <row r="45" spans="1:8" s="77" customFormat="1" ht="24.75" customHeight="1" x14ac:dyDescent="0.25">
      <c r="A45" s="89"/>
      <c r="B45" s="99"/>
      <c r="C45" s="90"/>
      <c r="D45" s="752" t="s">
        <v>115</v>
      </c>
      <c r="E45" s="118">
        <v>649250</v>
      </c>
      <c r="F45" s="118">
        <f>SUM(F46:F47)</f>
        <v>0</v>
      </c>
      <c r="G45" s="118">
        <f>SUM(G46:G47)</f>
        <v>649250</v>
      </c>
      <c r="H45" s="161">
        <f t="shared" si="4"/>
        <v>0</v>
      </c>
    </row>
    <row r="46" spans="1:8" s="77" customFormat="1" ht="48" customHeight="1" x14ac:dyDescent="0.25">
      <c r="A46" s="89"/>
      <c r="B46" s="99"/>
      <c r="C46" s="106" t="s">
        <v>95</v>
      </c>
      <c r="D46" s="119" t="s">
        <v>96</v>
      </c>
      <c r="E46" s="105">
        <v>97387.51</v>
      </c>
      <c r="F46" s="105"/>
      <c r="G46" s="105">
        <v>97387.51</v>
      </c>
      <c r="H46" s="104">
        <f t="shared" si="4"/>
        <v>0</v>
      </c>
    </row>
    <row r="47" spans="1:8" s="77" customFormat="1" ht="48" customHeight="1" x14ac:dyDescent="0.25">
      <c r="A47" s="89"/>
      <c r="B47" s="99"/>
      <c r="C47" s="106" t="s">
        <v>97</v>
      </c>
      <c r="D47" s="122" t="s">
        <v>96</v>
      </c>
      <c r="E47" s="104">
        <v>551862.49</v>
      </c>
      <c r="F47" s="105"/>
      <c r="G47" s="105">
        <v>551862.49</v>
      </c>
      <c r="H47" s="104">
        <f t="shared" si="4"/>
        <v>0</v>
      </c>
    </row>
    <row r="48" spans="1:8" s="77" customFormat="1" ht="12" customHeight="1" thickBot="1" x14ac:dyDescent="0.3">
      <c r="A48" s="95">
        <v>754</v>
      </c>
      <c r="B48" s="79"/>
      <c r="C48" s="79"/>
      <c r="D48" s="123" t="s">
        <v>116</v>
      </c>
      <c r="E48" s="94">
        <v>563635.6</v>
      </c>
      <c r="F48" s="109">
        <f>SUM(F49,F53,)</f>
        <v>0</v>
      </c>
      <c r="G48" s="109">
        <f>SUM(G49,G53,)</f>
        <v>420735.6</v>
      </c>
      <c r="H48" s="94">
        <f>SUM(E48+F48-G48)</f>
        <v>142900</v>
      </c>
    </row>
    <row r="49" spans="1:8" s="77" customFormat="1" ht="12" customHeight="1" thickTop="1" x14ac:dyDescent="0.25">
      <c r="A49" s="95"/>
      <c r="B49" s="110">
        <v>75416</v>
      </c>
      <c r="C49" s="110"/>
      <c r="D49" s="100" t="s">
        <v>117</v>
      </c>
      <c r="E49" s="108">
        <v>150700</v>
      </c>
      <c r="F49" s="108">
        <f>SUM(F50)</f>
        <v>0</v>
      </c>
      <c r="G49" s="108">
        <f>SUM(G50)</f>
        <v>7800</v>
      </c>
      <c r="H49" s="101">
        <f t="shared" ref="H49:H62" si="5">SUM(E49+F49-G49)</f>
        <v>142900</v>
      </c>
    </row>
    <row r="50" spans="1:8" s="77" customFormat="1" ht="24" customHeight="1" x14ac:dyDescent="0.25">
      <c r="A50" s="95"/>
      <c r="B50" s="90"/>
      <c r="C50" s="90"/>
      <c r="D50" s="751" t="s">
        <v>118</v>
      </c>
      <c r="E50" s="118">
        <v>7800</v>
      </c>
      <c r="F50" s="118">
        <f>SUM(F51:F52)</f>
        <v>0</v>
      </c>
      <c r="G50" s="118">
        <f>SUM(G51:G52)</f>
        <v>7800</v>
      </c>
      <c r="H50" s="161">
        <f t="shared" si="5"/>
        <v>0</v>
      </c>
    </row>
    <row r="51" spans="1:8" s="77" customFormat="1" ht="48" customHeight="1" x14ac:dyDescent="0.25">
      <c r="A51" s="95"/>
      <c r="B51" s="99"/>
      <c r="C51" s="106" t="s">
        <v>95</v>
      </c>
      <c r="D51" s="119" t="s">
        <v>96</v>
      </c>
      <c r="E51" s="105">
        <v>1170</v>
      </c>
      <c r="F51" s="105"/>
      <c r="G51" s="105">
        <v>1170</v>
      </c>
      <c r="H51" s="104">
        <f t="shared" si="5"/>
        <v>0</v>
      </c>
    </row>
    <row r="52" spans="1:8" s="77" customFormat="1" ht="48" customHeight="1" x14ac:dyDescent="0.25">
      <c r="A52" s="115"/>
      <c r="B52" s="112"/>
      <c r="C52" s="124" t="s">
        <v>97</v>
      </c>
      <c r="D52" s="125" t="s">
        <v>96</v>
      </c>
      <c r="E52" s="101">
        <v>6630</v>
      </c>
      <c r="F52" s="108"/>
      <c r="G52" s="108">
        <v>6630</v>
      </c>
      <c r="H52" s="101">
        <f t="shared" si="5"/>
        <v>0</v>
      </c>
    </row>
    <row r="53" spans="1:8" s="77" customFormat="1" ht="11.25" customHeight="1" x14ac:dyDescent="0.25">
      <c r="A53" s="95"/>
      <c r="B53" s="90" t="s">
        <v>119</v>
      </c>
      <c r="C53" s="110"/>
      <c r="D53" s="100" t="s">
        <v>112</v>
      </c>
      <c r="E53" s="108">
        <v>412935.6</v>
      </c>
      <c r="F53" s="108">
        <f>SUM(F54)</f>
        <v>0</v>
      </c>
      <c r="G53" s="108">
        <f>SUM(G54)</f>
        <v>412935.6</v>
      </c>
      <c r="H53" s="101">
        <f t="shared" si="5"/>
        <v>0</v>
      </c>
    </row>
    <row r="54" spans="1:8" s="77" customFormat="1" ht="35.25" customHeight="1" x14ac:dyDescent="0.25">
      <c r="A54" s="95"/>
      <c r="B54" s="90"/>
      <c r="C54" s="90"/>
      <c r="D54" s="751" t="s">
        <v>120</v>
      </c>
      <c r="E54" s="118">
        <v>412935.6</v>
      </c>
      <c r="F54" s="118">
        <f>SUM(F55:F58)</f>
        <v>0</v>
      </c>
      <c r="G54" s="118">
        <f>SUM(G55:G58)</f>
        <v>412935.6</v>
      </c>
      <c r="H54" s="161">
        <f t="shared" si="5"/>
        <v>0</v>
      </c>
    </row>
    <row r="55" spans="1:8" s="77" customFormat="1" ht="48" customHeight="1" x14ac:dyDescent="0.25">
      <c r="A55" s="89"/>
      <c r="B55" s="99"/>
      <c r="C55" s="106" t="s">
        <v>95</v>
      </c>
      <c r="D55" s="119" t="s">
        <v>96</v>
      </c>
      <c r="E55" s="105">
        <v>40224.69</v>
      </c>
      <c r="F55" s="105"/>
      <c r="G55" s="105">
        <v>40224.69</v>
      </c>
      <c r="H55" s="104">
        <f t="shared" si="5"/>
        <v>0</v>
      </c>
    </row>
    <row r="56" spans="1:8" s="77" customFormat="1" ht="48" customHeight="1" x14ac:dyDescent="0.25">
      <c r="A56" s="89"/>
      <c r="B56" s="99"/>
      <c r="C56" s="106" t="s">
        <v>97</v>
      </c>
      <c r="D56" s="122" t="s">
        <v>96</v>
      </c>
      <c r="E56" s="104">
        <v>227939.91</v>
      </c>
      <c r="F56" s="105"/>
      <c r="G56" s="105">
        <v>227939.91</v>
      </c>
      <c r="H56" s="104">
        <f t="shared" si="5"/>
        <v>0</v>
      </c>
    </row>
    <row r="57" spans="1:8" s="77" customFormat="1" ht="49.5" customHeight="1" x14ac:dyDescent="0.25">
      <c r="A57" s="89"/>
      <c r="B57" s="99"/>
      <c r="C57" s="106" t="s">
        <v>83</v>
      </c>
      <c r="D57" s="107" t="s">
        <v>84</v>
      </c>
      <c r="E57" s="104">
        <v>21715.65</v>
      </c>
      <c r="F57" s="105"/>
      <c r="G57" s="105">
        <v>21715.65</v>
      </c>
      <c r="H57" s="104">
        <f t="shared" si="5"/>
        <v>0</v>
      </c>
    </row>
    <row r="58" spans="1:8" s="77" customFormat="1" ht="49.5" customHeight="1" x14ac:dyDescent="0.25">
      <c r="A58" s="89"/>
      <c r="B58" s="99"/>
      <c r="C58" s="106" t="s">
        <v>85</v>
      </c>
      <c r="D58" s="107" t="s">
        <v>84</v>
      </c>
      <c r="E58" s="104">
        <v>123055.35</v>
      </c>
      <c r="F58" s="105"/>
      <c r="G58" s="105">
        <v>123055.35</v>
      </c>
      <c r="H58" s="104">
        <f t="shared" si="5"/>
        <v>0</v>
      </c>
    </row>
    <row r="59" spans="1:8" s="77" customFormat="1" ht="11.25" customHeight="1" thickBot="1" x14ac:dyDescent="0.3">
      <c r="A59" s="79">
        <v>758</v>
      </c>
      <c r="B59" s="78"/>
      <c r="C59" s="78"/>
      <c r="D59" s="123" t="s">
        <v>121</v>
      </c>
      <c r="E59" s="94">
        <v>83144830.400000006</v>
      </c>
      <c r="F59" s="109">
        <f>SUM(F60,F64)</f>
        <v>70514964.290000007</v>
      </c>
      <c r="G59" s="109">
        <f>SUM(G60,G64)</f>
        <v>0</v>
      </c>
      <c r="H59" s="94">
        <f t="shared" si="5"/>
        <v>153659794.69</v>
      </c>
    </row>
    <row r="60" spans="1:8" s="77" customFormat="1" ht="11.25" customHeight="1" thickTop="1" x14ac:dyDescent="0.25">
      <c r="A60" s="79"/>
      <c r="B60" s="90" t="s">
        <v>122</v>
      </c>
      <c r="C60" s="113"/>
      <c r="D60" s="100" t="s">
        <v>123</v>
      </c>
      <c r="E60" s="101">
        <v>200000</v>
      </c>
      <c r="F60" s="108">
        <f t="shared" ref="F60:G61" si="6">SUM(F61)</f>
        <v>20403523.690000001</v>
      </c>
      <c r="G60" s="108">
        <f t="shared" si="6"/>
        <v>0</v>
      </c>
      <c r="H60" s="101">
        <f t="shared" si="5"/>
        <v>20603523.690000001</v>
      </c>
    </row>
    <row r="61" spans="1:8" s="77" customFormat="1" ht="11.25" customHeight="1" x14ac:dyDescent="0.25">
      <c r="A61" s="79"/>
      <c r="B61" s="111"/>
      <c r="C61" s="113"/>
      <c r="D61" s="749" t="s">
        <v>124</v>
      </c>
      <c r="E61" s="161">
        <v>200000</v>
      </c>
      <c r="F61" s="118">
        <f t="shared" si="6"/>
        <v>20403523.690000001</v>
      </c>
      <c r="G61" s="118">
        <f t="shared" si="6"/>
        <v>0</v>
      </c>
      <c r="H61" s="161">
        <f t="shared" si="5"/>
        <v>20603523.690000001</v>
      </c>
    </row>
    <row r="62" spans="1:8" s="77" customFormat="1" ht="24" customHeight="1" x14ac:dyDescent="0.25">
      <c r="A62" s="79"/>
      <c r="B62" s="111"/>
      <c r="C62" s="106" t="s">
        <v>125</v>
      </c>
      <c r="D62" s="120" t="s">
        <v>126</v>
      </c>
      <c r="E62" s="104">
        <v>0</v>
      </c>
      <c r="F62" s="105">
        <v>20403523.690000001</v>
      </c>
      <c r="G62" s="105"/>
      <c r="H62" s="104">
        <f t="shared" si="5"/>
        <v>20403523.690000001</v>
      </c>
    </row>
    <row r="63" spans="1:8" s="77" customFormat="1" ht="11.25" customHeight="1" x14ac:dyDescent="0.25">
      <c r="A63" s="78"/>
      <c r="B63" s="90" t="s">
        <v>127</v>
      </c>
      <c r="C63" s="113"/>
      <c r="D63" s="126" t="s">
        <v>128</v>
      </c>
      <c r="E63" s="127"/>
      <c r="F63" s="128"/>
      <c r="G63" s="128"/>
      <c r="H63" s="127"/>
    </row>
    <row r="64" spans="1:8" s="77" customFormat="1" ht="11.25" customHeight="1" x14ac:dyDescent="0.25">
      <c r="A64" s="78"/>
      <c r="B64" s="90"/>
      <c r="C64" s="113"/>
      <c r="D64" s="100" t="s">
        <v>129</v>
      </c>
      <c r="E64" s="101">
        <v>1916948.4</v>
      </c>
      <c r="F64" s="108">
        <f>SUM(F65)</f>
        <v>50111440.600000001</v>
      </c>
      <c r="G64" s="108">
        <f>SUM(G65)</f>
        <v>0</v>
      </c>
      <c r="H64" s="101">
        <f>SUM(E64+F64-G64)</f>
        <v>52028389</v>
      </c>
    </row>
    <row r="65" spans="1:8" s="77" customFormat="1" ht="11.25" customHeight="1" x14ac:dyDescent="0.25">
      <c r="A65" s="78"/>
      <c r="B65" s="129"/>
      <c r="C65" s="113"/>
      <c r="D65" s="749" t="s">
        <v>124</v>
      </c>
      <c r="E65" s="161">
        <v>1916948.4</v>
      </c>
      <c r="F65" s="118">
        <f>SUM(F66:F66)</f>
        <v>50111440.600000001</v>
      </c>
      <c r="G65" s="118">
        <f>SUM(G66:G66)</f>
        <v>0</v>
      </c>
      <c r="H65" s="161">
        <f>SUM(E65+F65-G65)</f>
        <v>52028389</v>
      </c>
    </row>
    <row r="66" spans="1:8" s="77" customFormat="1" ht="11.25" customHeight="1" x14ac:dyDescent="0.25">
      <c r="A66" s="78"/>
      <c r="B66" s="99"/>
      <c r="C66" s="106" t="s">
        <v>130</v>
      </c>
      <c r="D66" s="120" t="s">
        <v>131</v>
      </c>
      <c r="E66" s="104">
        <v>1916948.4</v>
      </c>
      <c r="F66" s="105">
        <f>1300221.6+48811219</f>
        <v>50111440.600000001</v>
      </c>
      <c r="G66" s="105"/>
      <c r="H66" s="104">
        <f>SUM(E66+F66-G66)</f>
        <v>52028389</v>
      </c>
    </row>
    <row r="67" spans="1:8" s="77" customFormat="1" ht="11.25" customHeight="1" thickBot="1" x14ac:dyDescent="0.3">
      <c r="A67" s="97" t="s">
        <v>132</v>
      </c>
      <c r="B67" s="96"/>
      <c r="C67" s="97"/>
      <c r="D67" s="98" t="s">
        <v>133</v>
      </c>
      <c r="E67" s="94">
        <v>4677550</v>
      </c>
      <c r="F67" s="109">
        <f>SUM(F68,)</f>
        <v>0</v>
      </c>
      <c r="G67" s="109">
        <f>SUM(G68,)</f>
        <v>4597050</v>
      </c>
      <c r="H67" s="94">
        <f>SUM(E67+F67-G67)</f>
        <v>80500</v>
      </c>
    </row>
    <row r="68" spans="1:8" s="77" customFormat="1" ht="11.25" customHeight="1" thickTop="1" x14ac:dyDescent="0.25">
      <c r="A68" s="89"/>
      <c r="B68" s="90" t="s">
        <v>134</v>
      </c>
      <c r="C68" s="110"/>
      <c r="D68" s="100" t="s">
        <v>112</v>
      </c>
      <c r="E68" s="101">
        <v>4597050</v>
      </c>
      <c r="F68" s="108">
        <f>SUM(F69)</f>
        <v>0</v>
      </c>
      <c r="G68" s="108">
        <f>SUM(G69)</f>
        <v>4597050</v>
      </c>
      <c r="H68" s="101">
        <f t="shared" ref="H68" si="7">SUM(E68+F68-G68)</f>
        <v>0</v>
      </c>
    </row>
    <row r="69" spans="1:8" s="77" customFormat="1" ht="36.75" customHeight="1" x14ac:dyDescent="0.25">
      <c r="A69" s="89"/>
      <c r="B69" s="99"/>
      <c r="C69" s="90"/>
      <c r="D69" s="751" t="s">
        <v>135</v>
      </c>
      <c r="E69" s="161">
        <v>4597050</v>
      </c>
      <c r="F69" s="118">
        <f>SUM(F70:F71)</f>
        <v>0</v>
      </c>
      <c r="G69" s="118">
        <f>SUM(G70:G71)</f>
        <v>4597050</v>
      </c>
      <c r="H69" s="161">
        <f>SUM(E69+F69-G69)</f>
        <v>0</v>
      </c>
    </row>
    <row r="70" spans="1:8" s="77" customFormat="1" ht="49.5" customHeight="1" x14ac:dyDescent="0.25">
      <c r="A70" s="89"/>
      <c r="B70" s="99"/>
      <c r="C70" s="106" t="s">
        <v>83</v>
      </c>
      <c r="D70" s="107" t="s">
        <v>84</v>
      </c>
      <c r="E70" s="104">
        <v>689557.5</v>
      </c>
      <c r="F70" s="105"/>
      <c r="G70" s="105">
        <v>689557.5</v>
      </c>
      <c r="H70" s="104">
        <f t="shared" ref="H70:H72" si="8">SUM(E70+F70-G70)</f>
        <v>0</v>
      </c>
    </row>
    <row r="71" spans="1:8" s="77" customFormat="1" ht="49.5" customHeight="1" x14ac:dyDescent="0.25">
      <c r="A71" s="89"/>
      <c r="B71" s="99"/>
      <c r="C71" s="106" t="s">
        <v>85</v>
      </c>
      <c r="D71" s="107" t="s">
        <v>84</v>
      </c>
      <c r="E71" s="104">
        <v>3907492.5</v>
      </c>
      <c r="F71" s="105"/>
      <c r="G71" s="105">
        <v>3907492.5</v>
      </c>
      <c r="H71" s="104">
        <f t="shared" si="8"/>
        <v>0</v>
      </c>
    </row>
    <row r="72" spans="1:8" s="77" customFormat="1" ht="12" customHeight="1" thickBot="1" x14ac:dyDescent="0.3">
      <c r="A72" s="96">
        <v>852</v>
      </c>
      <c r="B72" s="96"/>
      <c r="C72" s="97"/>
      <c r="D72" s="98" t="s">
        <v>136</v>
      </c>
      <c r="E72" s="109">
        <v>28812883.420000002</v>
      </c>
      <c r="F72" s="109">
        <f>SUM(F73)</f>
        <v>124519.65</v>
      </c>
      <c r="G72" s="109">
        <f>SUM(G73)</f>
        <v>0</v>
      </c>
      <c r="H72" s="94">
        <f t="shared" si="8"/>
        <v>28937403.07</v>
      </c>
    </row>
    <row r="73" spans="1:8" s="77" customFormat="1" ht="12" customHeight="1" thickTop="1" x14ac:dyDescent="0.25">
      <c r="A73" s="96"/>
      <c r="B73" s="110">
        <v>85295</v>
      </c>
      <c r="C73" s="113"/>
      <c r="D73" s="100" t="s">
        <v>112</v>
      </c>
      <c r="E73" s="101">
        <v>1752278.82</v>
      </c>
      <c r="F73" s="101">
        <f>SUM(F74,F76)</f>
        <v>124519.65</v>
      </c>
      <c r="G73" s="101">
        <f>SUM(G74,G76)</f>
        <v>0</v>
      </c>
      <c r="H73" s="101">
        <f>SUM(E73+F73-G73)</f>
        <v>1876798.47</v>
      </c>
    </row>
    <row r="74" spans="1:8" s="77" customFormat="1" ht="12" customHeight="1" x14ac:dyDescent="0.25">
      <c r="A74" s="96"/>
      <c r="B74" s="110"/>
      <c r="C74" s="90"/>
      <c r="D74" s="749" t="s">
        <v>137</v>
      </c>
      <c r="E74" s="161">
        <v>428900</v>
      </c>
      <c r="F74" s="118">
        <f>SUM(F75:F75)</f>
        <v>51876</v>
      </c>
      <c r="G74" s="118">
        <f>SUM(G75:G75)</f>
        <v>0</v>
      </c>
      <c r="H74" s="161">
        <f t="shared" ref="H74:H75" si="9">SUM(E74+F74-G74)</f>
        <v>480776</v>
      </c>
    </row>
    <row r="75" spans="1:8" s="77" customFormat="1" ht="12" customHeight="1" x14ac:dyDescent="0.25">
      <c r="A75" s="96"/>
      <c r="B75" s="110"/>
      <c r="C75" s="90" t="s">
        <v>138</v>
      </c>
      <c r="D75" s="126" t="s">
        <v>651</v>
      </c>
      <c r="E75" s="104">
        <v>73600</v>
      </c>
      <c r="F75" s="104">
        <v>51876</v>
      </c>
      <c r="G75" s="105"/>
      <c r="H75" s="104">
        <f t="shared" si="9"/>
        <v>125476</v>
      </c>
    </row>
    <row r="76" spans="1:8" s="77" customFormat="1" ht="12" customHeight="1" x14ac:dyDescent="0.25">
      <c r="A76" s="96"/>
      <c r="B76" s="99"/>
      <c r="C76" s="90"/>
      <c r="D76" s="751" t="s">
        <v>139</v>
      </c>
      <c r="E76" s="161">
        <v>0</v>
      </c>
      <c r="F76" s="118">
        <f t="shared" ref="F76:G76" si="10">SUM(F77)</f>
        <v>72643.649999999994</v>
      </c>
      <c r="G76" s="118">
        <f t="shared" si="10"/>
        <v>0</v>
      </c>
      <c r="H76" s="161">
        <f>SUM(E76+F76-G76)</f>
        <v>72643.649999999994</v>
      </c>
    </row>
    <row r="77" spans="1:8" s="77" customFormat="1" ht="47.25" customHeight="1" x14ac:dyDescent="0.25">
      <c r="A77" s="96"/>
      <c r="B77" s="96"/>
      <c r="C77" s="106" t="s">
        <v>140</v>
      </c>
      <c r="D77" s="130" t="s">
        <v>141</v>
      </c>
      <c r="E77" s="105">
        <v>0</v>
      </c>
      <c r="F77" s="104">
        <v>72643.649999999994</v>
      </c>
      <c r="G77" s="104"/>
      <c r="H77" s="105">
        <f t="shared" ref="H77:H78" si="11">SUM(E77+F77-G77)</f>
        <v>72643.649999999994</v>
      </c>
    </row>
    <row r="78" spans="1:8" s="77" customFormat="1" ht="12" customHeight="1" thickBot="1" x14ac:dyDescent="0.3">
      <c r="A78" s="95">
        <v>853</v>
      </c>
      <c r="B78" s="96"/>
      <c r="C78" s="97"/>
      <c r="D78" s="98" t="s">
        <v>142</v>
      </c>
      <c r="E78" s="94">
        <v>5361245.28</v>
      </c>
      <c r="F78" s="109">
        <f>SUM(F79)</f>
        <v>0</v>
      </c>
      <c r="G78" s="109">
        <f>SUM(G79)</f>
        <v>169368.04</v>
      </c>
      <c r="H78" s="94">
        <f t="shared" si="11"/>
        <v>5191877.24</v>
      </c>
    </row>
    <row r="79" spans="1:8" s="77" customFormat="1" ht="12" customHeight="1" thickTop="1" x14ac:dyDescent="0.25">
      <c r="A79" s="97"/>
      <c r="B79" s="99">
        <v>85395</v>
      </c>
      <c r="C79" s="90"/>
      <c r="D79" s="100" t="s">
        <v>112</v>
      </c>
      <c r="E79" s="101">
        <v>5361245.28</v>
      </c>
      <c r="F79" s="108">
        <f>SUM(F80,F83)</f>
        <v>0</v>
      </c>
      <c r="G79" s="108">
        <f>SUM(G80,G83)</f>
        <v>169368.04</v>
      </c>
      <c r="H79" s="101">
        <f>SUM(E79+F79-G79)</f>
        <v>5191877.24</v>
      </c>
    </row>
    <row r="80" spans="1:8" s="77" customFormat="1" ht="12" customHeight="1" x14ac:dyDescent="0.25">
      <c r="A80" s="131"/>
      <c r="B80" s="96"/>
      <c r="C80" s="90"/>
      <c r="D80" s="751" t="s">
        <v>143</v>
      </c>
      <c r="E80" s="161">
        <v>205355.28</v>
      </c>
      <c r="F80" s="118">
        <f>SUM(F81:F82)</f>
        <v>0</v>
      </c>
      <c r="G80" s="118">
        <f>SUM(G81:G82)</f>
        <v>47868.04</v>
      </c>
      <c r="H80" s="161">
        <f t="shared" ref="H80:H139" si="12">SUM(E80+F80-G80)</f>
        <v>157487.24</v>
      </c>
    </row>
    <row r="81" spans="1:8" s="77" customFormat="1" ht="47.25" customHeight="1" x14ac:dyDescent="0.25">
      <c r="A81" s="131"/>
      <c r="B81" s="132"/>
      <c r="C81" s="106" t="s">
        <v>140</v>
      </c>
      <c r="D81" s="130" t="s">
        <v>141</v>
      </c>
      <c r="E81" s="104">
        <v>183738.94</v>
      </c>
      <c r="F81" s="104"/>
      <c r="G81" s="104">
        <v>42829.3</v>
      </c>
      <c r="H81" s="104">
        <f t="shared" si="12"/>
        <v>140909.64000000001</v>
      </c>
    </row>
    <row r="82" spans="1:8" s="77" customFormat="1" ht="47.25" customHeight="1" x14ac:dyDescent="0.25">
      <c r="A82" s="133"/>
      <c r="B82" s="134"/>
      <c r="C82" s="124" t="s">
        <v>144</v>
      </c>
      <c r="D82" s="135" t="s">
        <v>141</v>
      </c>
      <c r="E82" s="101">
        <v>21616.34</v>
      </c>
      <c r="F82" s="101"/>
      <c r="G82" s="101">
        <v>5038.74</v>
      </c>
      <c r="H82" s="101">
        <f t="shared" si="12"/>
        <v>16577.599999999999</v>
      </c>
    </row>
    <row r="83" spans="1:8" s="77" customFormat="1" ht="37.5" customHeight="1" x14ac:dyDescent="0.25">
      <c r="A83" s="131"/>
      <c r="B83" s="96"/>
      <c r="C83" s="90"/>
      <c r="D83" s="751" t="s">
        <v>145</v>
      </c>
      <c r="E83" s="161">
        <v>121500</v>
      </c>
      <c r="F83" s="118">
        <f>SUM(F84:F85)</f>
        <v>0</v>
      </c>
      <c r="G83" s="118">
        <f>SUM(G84:G85)</f>
        <v>121500</v>
      </c>
      <c r="H83" s="161">
        <f t="shared" si="12"/>
        <v>0</v>
      </c>
    </row>
    <row r="84" spans="1:8" s="77" customFormat="1" ht="48" customHeight="1" x14ac:dyDescent="0.25">
      <c r="A84" s="131"/>
      <c r="B84" s="96"/>
      <c r="C84" s="106" t="s">
        <v>95</v>
      </c>
      <c r="D84" s="119" t="s">
        <v>96</v>
      </c>
      <c r="E84" s="105">
        <v>18225</v>
      </c>
      <c r="F84" s="104"/>
      <c r="G84" s="104">
        <v>18225</v>
      </c>
      <c r="H84" s="104">
        <f t="shared" si="12"/>
        <v>0</v>
      </c>
    </row>
    <row r="85" spans="1:8" s="77" customFormat="1" ht="48" customHeight="1" x14ac:dyDescent="0.25">
      <c r="A85" s="131"/>
      <c r="B85" s="96"/>
      <c r="C85" s="106" t="s">
        <v>97</v>
      </c>
      <c r="D85" s="122" t="s">
        <v>96</v>
      </c>
      <c r="E85" s="104">
        <v>103275</v>
      </c>
      <c r="F85" s="104"/>
      <c r="G85" s="104">
        <v>103275</v>
      </c>
      <c r="H85" s="104">
        <f t="shared" si="12"/>
        <v>0</v>
      </c>
    </row>
    <row r="86" spans="1:8" s="77" customFormat="1" ht="12" customHeight="1" thickBot="1" x14ac:dyDescent="0.3">
      <c r="A86" s="96">
        <v>855</v>
      </c>
      <c r="B86" s="95"/>
      <c r="C86" s="97"/>
      <c r="D86" s="98" t="s">
        <v>146</v>
      </c>
      <c r="E86" s="94">
        <v>7740868.8899999997</v>
      </c>
      <c r="F86" s="109">
        <f>SUM(F87)</f>
        <v>81650.25</v>
      </c>
      <c r="G86" s="109">
        <f>SUM(G87)</f>
        <v>0</v>
      </c>
      <c r="H86" s="94">
        <f t="shared" si="12"/>
        <v>7822519.1399999997</v>
      </c>
    </row>
    <row r="87" spans="1:8" s="77" customFormat="1" ht="12" customHeight="1" thickTop="1" x14ac:dyDescent="0.25">
      <c r="A87" s="96"/>
      <c r="B87" s="110">
        <v>85516</v>
      </c>
      <c r="C87" s="111"/>
      <c r="D87" s="136" t="s">
        <v>147</v>
      </c>
      <c r="E87" s="101">
        <v>5727454</v>
      </c>
      <c r="F87" s="108">
        <f>SUM(F88)</f>
        <v>81650.25</v>
      </c>
      <c r="G87" s="108">
        <f>SUM(G88)</f>
        <v>0</v>
      </c>
      <c r="H87" s="101">
        <f t="shared" si="12"/>
        <v>5809104.25</v>
      </c>
    </row>
    <row r="88" spans="1:8" s="77" customFormat="1" ht="12" customHeight="1" x14ac:dyDescent="0.25">
      <c r="A88" s="96"/>
      <c r="B88" s="96"/>
      <c r="C88" s="106"/>
      <c r="D88" s="753" t="s">
        <v>148</v>
      </c>
      <c r="E88" s="161">
        <v>1378378</v>
      </c>
      <c r="F88" s="161">
        <f>SUM(F89:F89)</f>
        <v>81650.25</v>
      </c>
      <c r="G88" s="161">
        <f>SUM(G89:G89)</f>
        <v>0</v>
      </c>
      <c r="H88" s="161">
        <f t="shared" si="12"/>
        <v>1460028.25</v>
      </c>
    </row>
    <row r="89" spans="1:8" s="77" customFormat="1" ht="36" customHeight="1" x14ac:dyDescent="0.25">
      <c r="A89" s="96"/>
      <c r="B89" s="99"/>
      <c r="C89" s="106" t="s">
        <v>149</v>
      </c>
      <c r="D89" s="137" t="s">
        <v>150</v>
      </c>
      <c r="E89" s="104">
        <v>0</v>
      </c>
      <c r="F89" s="104">
        <v>81650.25</v>
      </c>
      <c r="G89" s="104"/>
      <c r="H89" s="104">
        <f t="shared" si="12"/>
        <v>81650.25</v>
      </c>
    </row>
    <row r="90" spans="1:8" s="77" customFormat="1" ht="12" customHeight="1" thickBot="1" x14ac:dyDescent="0.3">
      <c r="A90" s="96">
        <v>900</v>
      </c>
      <c r="B90" s="96"/>
      <c r="C90" s="97"/>
      <c r="D90" s="123" t="s">
        <v>151</v>
      </c>
      <c r="E90" s="109">
        <v>69947252.310000002</v>
      </c>
      <c r="F90" s="109">
        <f>SUM(F91,F94,F98,F101)</f>
        <v>2369070.81</v>
      </c>
      <c r="G90" s="109">
        <f>SUM(G91,G94,G98,G101)</f>
        <v>12467731.470000001</v>
      </c>
      <c r="H90" s="94">
        <f t="shared" si="12"/>
        <v>59848591.650000006</v>
      </c>
    </row>
    <row r="91" spans="1:8" s="77" customFormat="1" ht="12" customHeight="1" thickTop="1" x14ac:dyDescent="0.25">
      <c r="A91" s="96"/>
      <c r="B91" s="138">
        <v>90002</v>
      </c>
      <c r="C91" s="139"/>
      <c r="D91" s="140" t="s">
        <v>152</v>
      </c>
      <c r="E91" s="101">
        <v>41003300</v>
      </c>
      <c r="F91" s="108">
        <f t="shared" ref="F91:G91" si="13">SUM(F92)</f>
        <v>367020.81</v>
      </c>
      <c r="G91" s="108">
        <f t="shared" si="13"/>
        <v>0</v>
      </c>
      <c r="H91" s="101">
        <f t="shared" ref="H91:H93" si="14">SUM(E91+F91-G91)</f>
        <v>41370320.810000002</v>
      </c>
    </row>
    <row r="92" spans="1:8" s="77" customFormat="1" ht="12" customHeight="1" x14ac:dyDescent="0.25">
      <c r="A92" s="96"/>
      <c r="B92" s="141"/>
      <c r="C92" s="139"/>
      <c r="D92" s="754" t="s">
        <v>153</v>
      </c>
      <c r="E92" s="161">
        <v>41003300</v>
      </c>
      <c r="F92" s="161">
        <f>SUM(F93:F93)</f>
        <v>367020.81</v>
      </c>
      <c r="G92" s="161">
        <f>SUM(G93:G93)</f>
        <v>0</v>
      </c>
      <c r="H92" s="161">
        <f t="shared" si="14"/>
        <v>41370320.810000002</v>
      </c>
    </row>
    <row r="93" spans="1:8" s="77" customFormat="1" ht="12" customHeight="1" x14ac:dyDescent="0.25">
      <c r="A93" s="96"/>
      <c r="B93" s="89"/>
      <c r="C93" s="90" t="s">
        <v>106</v>
      </c>
      <c r="D93" s="126" t="s">
        <v>107</v>
      </c>
      <c r="E93" s="104">
        <v>0</v>
      </c>
      <c r="F93" s="104">
        <v>367020.81</v>
      </c>
      <c r="G93" s="105"/>
      <c r="H93" s="104">
        <f t="shared" si="14"/>
        <v>367020.81</v>
      </c>
    </row>
    <row r="94" spans="1:8" s="77" customFormat="1" ht="12" customHeight="1" x14ac:dyDescent="0.25">
      <c r="A94" s="96"/>
      <c r="B94" s="99">
        <v>90004</v>
      </c>
      <c r="C94" s="97"/>
      <c r="D94" s="100" t="s">
        <v>154</v>
      </c>
      <c r="E94" s="101">
        <v>14000</v>
      </c>
      <c r="F94" s="108">
        <f t="shared" ref="F94:G94" si="15">SUM(F95)</f>
        <v>0</v>
      </c>
      <c r="G94" s="108">
        <f t="shared" si="15"/>
        <v>14000</v>
      </c>
      <c r="H94" s="101">
        <f t="shared" ref="H94:H100" si="16">SUM(E94+F94-G94)</f>
        <v>0</v>
      </c>
    </row>
    <row r="95" spans="1:8" s="77" customFormat="1" ht="20.25" customHeight="1" x14ac:dyDescent="0.25">
      <c r="A95" s="96"/>
      <c r="B95" s="89"/>
      <c r="C95" s="90"/>
      <c r="D95" s="751" t="s">
        <v>155</v>
      </c>
      <c r="E95" s="161">
        <v>14000</v>
      </c>
      <c r="F95" s="118">
        <f>SUM(F96:F97)</f>
        <v>0</v>
      </c>
      <c r="G95" s="118">
        <f>SUM(G96:G97)</f>
        <v>14000</v>
      </c>
      <c r="H95" s="161">
        <f t="shared" si="16"/>
        <v>0</v>
      </c>
    </row>
    <row r="96" spans="1:8" s="77" customFormat="1" ht="48" customHeight="1" x14ac:dyDescent="0.25">
      <c r="A96" s="96"/>
      <c r="B96" s="89"/>
      <c r="C96" s="106" t="s">
        <v>95</v>
      </c>
      <c r="D96" s="119" t="s">
        <v>96</v>
      </c>
      <c r="E96" s="105">
        <v>2100</v>
      </c>
      <c r="F96" s="104"/>
      <c r="G96" s="104">
        <v>2100</v>
      </c>
      <c r="H96" s="104">
        <f t="shared" si="16"/>
        <v>0</v>
      </c>
    </row>
    <row r="97" spans="1:8" s="77" customFormat="1" ht="48" customHeight="1" x14ac:dyDescent="0.25">
      <c r="A97" s="96"/>
      <c r="B97" s="96"/>
      <c r="C97" s="106" t="s">
        <v>97</v>
      </c>
      <c r="D97" s="122" t="s">
        <v>96</v>
      </c>
      <c r="E97" s="104">
        <v>11900</v>
      </c>
      <c r="F97" s="104"/>
      <c r="G97" s="104">
        <v>11900</v>
      </c>
      <c r="H97" s="104">
        <f t="shared" si="16"/>
        <v>0</v>
      </c>
    </row>
    <row r="98" spans="1:8" s="77" customFormat="1" ht="12" customHeight="1" x14ac:dyDescent="0.25">
      <c r="A98" s="96"/>
      <c r="B98" s="99">
        <v>90005</v>
      </c>
      <c r="C98" s="90"/>
      <c r="D98" s="100" t="s">
        <v>156</v>
      </c>
      <c r="E98" s="101">
        <v>14651420.84</v>
      </c>
      <c r="F98" s="108">
        <f t="shared" ref="F98:G98" si="17">SUM(F99)</f>
        <v>2050</v>
      </c>
      <c r="G98" s="108">
        <f t="shared" si="17"/>
        <v>0</v>
      </c>
      <c r="H98" s="101">
        <f t="shared" si="16"/>
        <v>14653470.84</v>
      </c>
    </row>
    <row r="99" spans="1:8" s="77" customFormat="1" ht="12" customHeight="1" x14ac:dyDescent="0.25">
      <c r="A99" s="96"/>
      <c r="B99" s="89"/>
      <c r="C99" s="90"/>
      <c r="D99" s="755" t="s">
        <v>148</v>
      </c>
      <c r="E99" s="161">
        <v>14651420.84</v>
      </c>
      <c r="F99" s="161">
        <f>SUM(F100:F100)</f>
        <v>2050</v>
      </c>
      <c r="G99" s="161">
        <f>SUM(G100:G100)</f>
        <v>0</v>
      </c>
      <c r="H99" s="161">
        <f t="shared" si="16"/>
        <v>14653470.84</v>
      </c>
    </row>
    <row r="100" spans="1:8" s="77" customFormat="1" ht="36" customHeight="1" x14ac:dyDescent="0.25">
      <c r="A100" s="96"/>
      <c r="B100" s="89"/>
      <c r="C100" s="106" t="s">
        <v>157</v>
      </c>
      <c r="D100" s="130" t="s">
        <v>158</v>
      </c>
      <c r="E100" s="104">
        <v>2125</v>
      </c>
      <c r="F100" s="104">
        <v>2050</v>
      </c>
      <c r="G100" s="105"/>
      <c r="H100" s="104">
        <f t="shared" si="16"/>
        <v>4175</v>
      </c>
    </row>
    <row r="101" spans="1:8" s="77" customFormat="1" ht="12" customHeight="1" x14ac:dyDescent="0.25">
      <c r="A101" s="96"/>
      <c r="B101" s="90" t="s">
        <v>159</v>
      </c>
      <c r="C101" s="110"/>
      <c r="D101" s="100" t="s">
        <v>112</v>
      </c>
      <c r="E101" s="101">
        <v>12710431.470000001</v>
      </c>
      <c r="F101" s="108">
        <f>SUM(F102,F104,F107,F110)</f>
        <v>2000000</v>
      </c>
      <c r="G101" s="108">
        <f>SUM(G102,G104,G107,G110)</f>
        <v>12453731.470000001</v>
      </c>
      <c r="H101" s="101">
        <f t="shared" si="12"/>
        <v>2256700</v>
      </c>
    </row>
    <row r="102" spans="1:8" s="77" customFormat="1" ht="12" customHeight="1" x14ac:dyDescent="0.25">
      <c r="A102" s="96"/>
      <c r="B102" s="90"/>
      <c r="C102" s="90"/>
      <c r="D102" s="755" t="s">
        <v>148</v>
      </c>
      <c r="E102" s="161">
        <v>0</v>
      </c>
      <c r="F102" s="161">
        <f>SUM(F103:F103)</f>
        <v>2000000</v>
      </c>
      <c r="G102" s="161">
        <f>SUM(G103:G103)</f>
        <v>0</v>
      </c>
      <c r="H102" s="161">
        <f t="shared" ref="H102:H103" si="18">SUM(E102+F102-G102)</f>
        <v>2000000</v>
      </c>
    </row>
    <row r="103" spans="1:8" s="77" customFormat="1" ht="36" customHeight="1" x14ac:dyDescent="0.25">
      <c r="A103" s="96"/>
      <c r="B103" s="90"/>
      <c r="C103" s="102" t="s">
        <v>160</v>
      </c>
      <c r="D103" s="142" t="s">
        <v>161</v>
      </c>
      <c r="E103" s="104">
        <v>0</v>
      </c>
      <c r="F103" s="104">
        <f>1000000+1000000</f>
        <v>2000000</v>
      </c>
      <c r="G103" s="105"/>
      <c r="H103" s="104">
        <f t="shared" si="18"/>
        <v>2000000</v>
      </c>
    </row>
    <row r="104" spans="1:8" s="77" customFormat="1" ht="12" customHeight="1" x14ac:dyDescent="0.25">
      <c r="A104" s="96"/>
      <c r="B104" s="90"/>
      <c r="C104" s="90"/>
      <c r="D104" s="756" t="s">
        <v>162</v>
      </c>
      <c r="E104" s="161">
        <v>97620</v>
      </c>
      <c r="F104" s="118">
        <f>SUM(F105:F106)</f>
        <v>0</v>
      </c>
      <c r="G104" s="118">
        <f>SUM(G105:G106)</f>
        <v>97620</v>
      </c>
      <c r="H104" s="161">
        <f>SUM(E104+F104-G104)</f>
        <v>0</v>
      </c>
    </row>
    <row r="105" spans="1:8" s="77" customFormat="1" ht="48.75" customHeight="1" x14ac:dyDescent="0.25">
      <c r="A105" s="96"/>
      <c r="B105" s="90"/>
      <c r="C105" s="102" t="s">
        <v>95</v>
      </c>
      <c r="D105" s="103" t="s">
        <v>96</v>
      </c>
      <c r="E105" s="104">
        <v>14643</v>
      </c>
      <c r="F105" s="105"/>
      <c r="G105" s="105">
        <v>14643</v>
      </c>
      <c r="H105" s="104">
        <f t="shared" ref="H105:H106" si="19">SUM(E105+F105-G105)</f>
        <v>0</v>
      </c>
    </row>
    <row r="106" spans="1:8" s="77" customFormat="1" ht="48" customHeight="1" x14ac:dyDescent="0.25">
      <c r="A106" s="96"/>
      <c r="B106" s="90"/>
      <c r="C106" s="102" t="s">
        <v>97</v>
      </c>
      <c r="D106" s="103" t="s">
        <v>96</v>
      </c>
      <c r="E106" s="104">
        <v>82977</v>
      </c>
      <c r="F106" s="105"/>
      <c r="G106" s="105">
        <v>82977</v>
      </c>
      <c r="H106" s="104">
        <f t="shared" si="19"/>
        <v>0</v>
      </c>
    </row>
    <row r="107" spans="1:8" s="77" customFormat="1" ht="24" customHeight="1" x14ac:dyDescent="0.25">
      <c r="A107" s="96"/>
      <c r="B107" s="90"/>
      <c r="C107" s="90"/>
      <c r="D107" s="754" t="s">
        <v>163</v>
      </c>
      <c r="E107" s="161">
        <v>10333943</v>
      </c>
      <c r="F107" s="118">
        <f>SUM(F108:F109)</f>
        <v>0</v>
      </c>
      <c r="G107" s="118">
        <f>SUM(G108:G109)</f>
        <v>10333943</v>
      </c>
      <c r="H107" s="161">
        <f>SUM(E107+F107-G107)</f>
        <v>0</v>
      </c>
    </row>
    <row r="108" spans="1:8" s="77" customFormat="1" ht="50.25" customHeight="1" x14ac:dyDescent="0.25">
      <c r="A108" s="96"/>
      <c r="B108" s="90"/>
      <c r="C108" s="106" t="s">
        <v>83</v>
      </c>
      <c r="D108" s="107" t="s">
        <v>84</v>
      </c>
      <c r="E108" s="104">
        <v>1550091.45</v>
      </c>
      <c r="F108" s="105"/>
      <c r="G108" s="105">
        <v>1550091.45</v>
      </c>
      <c r="H108" s="104">
        <f t="shared" ref="H108:H109" si="20">SUM(E108+F108-G108)</f>
        <v>0</v>
      </c>
    </row>
    <row r="109" spans="1:8" s="77" customFormat="1" ht="50.25" customHeight="1" x14ac:dyDescent="0.25">
      <c r="A109" s="134"/>
      <c r="B109" s="117"/>
      <c r="C109" s="124" t="s">
        <v>85</v>
      </c>
      <c r="D109" s="143" t="s">
        <v>84</v>
      </c>
      <c r="E109" s="101">
        <v>8783851.5500000007</v>
      </c>
      <c r="F109" s="108"/>
      <c r="G109" s="108">
        <v>8783851.5500000007</v>
      </c>
      <c r="H109" s="101">
        <f t="shared" si="20"/>
        <v>0</v>
      </c>
    </row>
    <row r="110" spans="1:8" s="77" customFormat="1" ht="12" customHeight="1" x14ac:dyDescent="0.25">
      <c r="A110" s="96"/>
      <c r="B110" s="99"/>
      <c r="C110" s="90"/>
      <c r="D110" s="751" t="s">
        <v>164</v>
      </c>
      <c r="E110" s="161">
        <v>2022168.47</v>
      </c>
      <c r="F110" s="118">
        <f>SUM(F111:F112)</f>
        <v>0</v>
      </c>
      <c r="G110" s="118">
        <f>SUM(G111:G112)</f>
        <v>2022168.47</v>
      </c>
      <c r="H110" s="161">
        <f>SUM(E110+F110-G110)</f>
        <v>0</v>
      </c>
    </row>
    <row r="111" spans="1:8" s="77" customFormat="1" ht="50.25" customHeight="1" x14ac:dyDescent="0.25">
      <c r="A111" s="96"/>
      <c r="B111" s="99"/>
      <c r="C111" s="106" t="s">
        <v>83</v>
      </c>
      <c r="D111" s="107" t="s">
        <v>84</v>
      </c>
      <c r="E111" s="104">
        <v>303325.27</v>
      </c>
      <c r="F111" s="105"/>
      <c r="G111" s="105">
        <v>303325.27</v>
      </c>
      <c r="H111" s="104">
        <f t="shared" ref="H111:H112" si="21">SUM(E111+F111-G111)</f>
        <v>0</v>
      </c>
    </row>
    <row r="112" spans="1:8" s="77" customFormat="1" ht="50.25" customHeight="1" x14ac:dyDescent="0.25">
      <c r="A112" s="96"/>
      <c r="B112" s="99"/>
      <c r="C112" s="106" t="s">
        <v>85</v>
      </c>
      <c r="D112" s="107" t="s">
        <v>84</v>
      </c>
      <c r="E112" s="104">
        <v>1718843.2</v>
      </c>
      <c r="F112" s="105"/>
      <c r="G112" s="105">
        <v>1718843.2</v>
      </c>
      <c r="H112" s="104">
        <f t="shared" si="21"/>
        <v>0</v>
      </c>
    </row>
    <row r="113" spans="1:8" s="77" customFormat="1" ht="15.75" customHeight="1" thickBot="1" x14ac:dyDescent="0.3">
      <c r="A113" s="131"/>
      <c r="B113" s="89"/>
      <c r="C113" s="90"/>
      <c r="D113" s="93" t="s">
        <v>165</v>
      </c>
      <c r="E113" s="94">
        <v>97201274.25999999</v>
      </c>
      <c r="F113" s="94">
        <f>SUM(F114,F123,F131,F136,)</f>
        <v>696497.5</v>
      </c>
      <c r="G113" s="94">
        <f>SUM(G114,G123,G131,G136,)</f>
        <v>8500488.3399999999</v>
      </c>
      <c r="H113" s="94">
        <f t="shared" si="12"/>
        <v>89397283.419999987</v>
      </c>
    </row>
    <row r="114" spans="1:8" s="77" customFormat="1" ht="14.25" customHeight="1" thickTop="1" thickBot="1" x14ac:dyDescent="0.3">
      <c r="A114" s="144">
        <v>710</v>
      </c>
      <c r="B114" s="138"/>
      <c r="C114" s="145"/>
      <c r="D114" s="146" t="s">
        <v>166</v>
      </c>
      <c r="E114" s="94">
        <v>1042698.5</v>
      </c>
      <c r="F114" s="109">
        <f>SUM(F115,F119,)</f>
        <v>642698.5</v>
      </c>
      <c r="G114" s="109">
        <f>SUM(G115,G119,)</f>
        <v>642698.5</v>
      </c>
      <c r="H114" s="94">
        <f t="shared" ref="H114:H116" si="22">SUM(E114+F114-G114)</f>
        <v>1042698.5</v>
      </c>
    </row>
    <row r="115" spans="1:8" s="77" customFormat="1" ht="12" customHeight="1" thickTop="1" x14ac:dyDescent="0.25">
      <c r="A115" s="89"/>
      <c r="B115" s="90" t="s">
        <v>167</v>
      </c>
      <c r="C115" s="110"/>
      <c r="D115" s="140" t="s">
        <v>168</v>
      </c>
      <c r="E115" s="101">
        <v>1042698.5</v>
      </c>
      <c r="F115" s="108">
        <f>SUM(F116)</f>
        <v>0</v>
      </c>
      <c r="G115" s="108">
        <f>SUM(G116)</f>
        <v>642698.5</v>
      </c>
      <c r="H115" s="101">
        <f t="shared" si="22"/>
        <v>400000</v>
      </c>
    </row>
    <row r="116" spans="1:8" s="77" customFormat="1" ht="12" customHeight="1" x14ac:dyDescent="0.25">
      <c r="A116" s="89"/>
      <c r="B116" s="99"/>
      <c r="C116" s="90"/>
      <c r="D116" s="756" t="s">
        <v>169</v>
      </c>
      <c r="E116" s="161">
        <v>642698.5</v>
      </c>
      <c r="F116" s="161">
        <f>SUM(F117:F118)</f>
        <v>0</v>
      </c>
      <c r="G116" s="161">
        <f>SUM(G117:G118)</f>
        <v>642698.5</v>
      </c>
      <c r="H116" s="161">
        <f t="shared" si="22"/>
        <v>0</v>
      </c>
    </row>
    <row r="117" spans="1:8" s="77" customFormat="1" ht="48" customHeight="1" x14ac:dyDescent="0.25">
      <c r="A117" s="89"/>
      <c r="B117" s="99"/>
      <c r="C117" s="102" t="s">
        <v>170</v>
      </c>
      <c r="D117" s="147" t="s">
        <v>141</v>
      </c>
      <c r="E117" s="104">
        <v>449888.95</v>
      </c>
      <c r="F117" s="104"/>
      <c r="G117" s="104">
        <v>449888.95</v>
      </c>
      <c r="H117" s="104">
        <f t="shared" ref="H117:H122" si="23">SUM(E117+F117-G117)</f>
        <v>0</v>
      </c>
    </row>
    <row r="118" spans="1:8" s="77" customFormat="1" ht="48" customHeight="1" x14ac:dyDescent="0.25">
      <c r="A118" s="95"/>
      <c r="B118" s="89"/>
      <c r="C118" s="102" t="s">
        <v>171</v>
      </c>
      <c r="D118" s="148" t="s">
        <v>141</v>
      </c>
      <c r="E118" s="104">
        <v>192809.55</v>
      </c>
      <c r="F118" s="105"/>
      <c r="G118" s="105">
        <v>192809.55</v>
      </c>
      <c r="H118" s="104">
        <f t="shared" si="23"/>
        <v>0</v>
      </c>
    </row>
    <row r="119" spans="1:8" s="77" customFormat="1" ht="24.75" customHeight="1" x14ac:dyDescent="0.25">
      <c r="A119" s="95"/>
      <c r="B119" s="106" t="s">
        <v>172</v>
      </c>
      <c r="C119" s="110"/>
      <c r="D119" s="149" t="s">
        <v>173</v>
      </c>
      <c r="E119" s="101">
        <v>0</v>
      </c>
      <c r="F119" s="108">
        <f>SUM(F120)</f>
        <v>642698.5</v>
      </c>
      <c r="G119" s="108">
        <f>SUM(G120)</f>
        <v>0</v>
      </c>
      <c r="H119" s="101">
        <f t="shared" si="23"/>
        <v>642698.5</v>
      </c>
    </row>
    <row r="120" spans="1:8" s="77" customFormat="1" ht="12" customHeight="1" x14ac:dyDescent="0.25">
      <c r="A120" s="95"/>
      <c r="B120" s="99"/>
      <c r="C120" s="90"/>
      <c r="D120" s="756" t="s">
        <v>169</v>
      </c>
      <c r="E120" s="161">
        <v>0</v>
      </c>
      <c r="F120" s="161">
        <f>SUM(F121:F122)</f>
        <v>642698.5</v>
      </c>
      <c r="G120" s="161">
        <f>SUM(G121:G122)</f>
        <v>0</v>
      </c>
      <c r="H120" s="161">
        <f t="shared" si="23"/>
        <v>642698.5</v>
      </c>
    </row>
    <row r="121" spans="1:8" s="77" customFormat="1" ht="48" customHeight="1" x14ac:dyDescent="0.25">
      <c r="A121" s="95"/>
      <c r="B121" s="99"/>
      <c r="C121" s="102" t="s">
        <v>170</v>
      </c>
      <c r="D121" s="147" t="s">
        <v>141</v>
      </c>
      <c r="E121" s="104">
        <v>0</v>
      </c>
      <c r="F121" s="104">
        <v>449888.95</v>
      </c>
      <c r="G121" s="104"/>
      <c r="H121" s="104">
        <f t="shared" si="23"/>
        <v>449888.95</v>
      </c>
    </row>
    <row r="122" spans="1:8" s="77" customFormat="1" ht="48" customHeight="1" x14ac:dyDescent="0.25">
      <c r="A122" s="95"/>
      <c r="B122" s="89"/>
      <c r="C122" s="102" t="s">
        <v>171</v>
      </c>
      <c r="D122" s="148" t="s">
        <v>141</v>
      </c>
      <c r="E122" s="104">
        <v>0</v>
      </c>
      <c r="F122" s="105">
        <v>192809.55</v>
      </c>
      <c r="G122" s="105"/>
      <c r="H122" s="104">
        <f t="shared" si="23"/>
        <v>192809.55</v>
      </c>
    </row>
    <row r="123" spans="1:8" s="77" customFormat="1" ht="12" customHeight="1" thickBot="1" x14ac:dyDescent="0.3">
      <c r="A123" s="95">
        <v>801</v>
      </c>
      <c r="B123" s="95"/>
      <c r="C123" s="97"/>
      <c r="D123" s="98" t="s">
        <v>174</v>
      </c>
      <c r="E123" s="109">
        <v>9862787.4499999993</v>
      </c>
      <c r="F123" s="109">
        <f>SUM(F124,F127)</f>
        <v>7000</v>
      </c>
      <c r="G123" s="109">
        <f>SUM(G124,G127)</f>
        <v>815700.3899999999</v>
      </c>
      <c r="H123" s="109">
        <f>SUM(E123+F123-G123)</f>
        <v>9054087.0599999987</v>
      </c>
    </row>
    <row r="124" spans="1:8" s="77" customFormat="1" ht="12" customHeight="1" thickTop="1" x14ac:dyDescent="0.25">
      <c r="A124" s="95"/>
      <c r="B124" s="99">
        <v>80115</v>
      </c>
      <c r="C124" s="90"/>
      <c r="D124" s="100" t="s">
        <v>175</v>
      </c>
      <c r="E124" s="108">
        <v>48216.99</v>
      </c>
      <c r="F124" s="108">
        <f>SUM(F125)</f>
        <v>7000</v>
      </c>
      <c r="G124" s="108">
        <f>SUM(G125)</f>
        <v>0</v>
      </c>
      <c r="H124" s="101">
        <f t="shared" ref="H124:H132" si="24">SUM(E124+F124-G124)</f>
        <v>55216.99</v>
      </c>
    </row>
    <row r="125" spans="1:8" s="77" customFormat="1" ht="12" customHeight="1" x14ac:dyDescent="0.25">
      <c r="A125" s="95"/>
      <c r="B125" s="110"/>
      <c r="C125" s="90"/>
      <c r="D125" s="749" t="s">
        <v>176</v>
      </c>
      <c r="E125" s="118">
        <v>48216.99</v>
      </c>
      <c r="F125" s="118">
        <f>SUM(F126:F126)</f>
        <v>7000</v>
      </c>
      <c r="G125" s="118">
        <f>SUM(G126:G126)</f>
        <v>0</v>
      </c>
      <c r="H125" s="161">
        <f t="shared" si="24"/>
        <v>55216.99</v>
      </c>
    </row>
    <row r="126" spans="1:8" s="77" customFormat="1" ht="12" customHeight="1" x14ac:dyDescent="0.25">
      <c r="A126" s="95"/>
      <c r="B126" s="95"/>
      <c r="C126" s="90" t="s">
        <v>138</v>
      </c>
      <c r="D126" s="99" t="s">
        <v>651</v>
      </c>
      <c r="E126" s="105">
        <v>6150</v>
      </c>
      <c r="F126" s="105">
        <v>7000</v>
      </c>
      <c r="G126" s="105"/>
      <c r="H126" s="104">
        <f t="shared" si="24"/>
        <v>13150</v>
      </c>
    </row>
    <row r="127" spans="1:8" s="77" customFormat="1" ht="12" customHeight="1" x14ac:dyDescent="0.25">
      <c r="A127" s="95"/>
      <c r="B127" s="99">
        <v>80195</v>
      </c>
      <c r="C127" s="90"/>
      <c r="D127" s="100" t="s">
        <v>112</v>
      </c>
      <c r="E127" s="108">
        <v>8654974.4900000002</v>
      </c>
      <c r="F127" s="108">
        <f>SUM(F128,)</f>
        <v>0</v>
      </c>
      <c r="G127" s="108">
        <f>SUM(G128,)</f>
        <v>815700.3899999999</v>
      </c>
      <c r="H127" s="101">
        <f t="shared" si="24"/>
        <v>7839274.1000000006</v>
      </c>
    </row>
    <row r="128" spans="1:8" s="77" customFormat="1" ht="47.25" customHeight="1" x14ac:dyDescent="0.25">
      <c r="A128" s="95"/>
      <c r="B128" s="99"/>
      <c r="C128" s="90"/>
      <c r="D128" s="751" t="s">
        <v>177</v>
      </c>
      <c r="E128" s="161">
        <v>815700.3899999999</v>
      </c>
      <c r="F128" s="118">
        <f>SUM(F129:F130)</f>
        <v>0</v>
      </c>
      <c r="G128" s="118">
        <f>SUM(G129:G130)</f>
        <v>815700.3899999999</v>
      </c>
      <c r="H128" s="161">
        <f t="shared" si="24"/>
        <v>0</v>
      </c>
    </row>
    <row r="129" spans="1:8" s="77" customFormat="1" ht="48" customHeight="1" x14ac:dyDescent="0.25">
      <c r="A129" s="95"/>
      <c r="B129" s="99"/>
      <c r="C129" s="106" t="s">
        <v>95</v>
      </c>
      <c r="D129" s="119" t="s">
        <v>96</v>
      </c>
      <c r="E129" s="104">
        <v>122355.06</v>
      </c>
      <c r="F129" s="104"/>
      <c r="G129" s="105">
        <v>122355.06</v>
      </c>
      <c r="H129" s="104">
        <f t="shared" si="24"/>
        <v>0</v>
      </c>
    </row>
    <row r="130" spans="1:8" s="77" customFormat="1" ht="48" customHeight="1" x14ac:dyDescent="0.25">
      <c r="A130" s="95"/>
      <c r="B130" s="99"/>
      <c r="C130" s="106" t="s">
        <v>97</v>
      </c>
      <c r="D130" s="122" t="s">
        <v>96</v>
      </c>
      <c r="E130" s="104">
        <v>693345.33</v>
      </c>
      <c r="F130" s="104"/>
      <c r="G130" s="105">
        <v>693345.33</v>
      </c>
      <c r="H130" s="104">
        <f t="shared" si="24"/>
        <v>0</v>
      </c>
    </row>
    <row r="131" spans="1:8" s="77" customFormat="1" ht="12" customHeight="1" thickBot="1" x14ac:dyDescent="0.3">
      <c r="A131" s="95">
        <v>854</v>
      </c>
      <c r="B131" s="96"/>
      <c r="C131" s="97"/>
      <c r="D131" s="98" t="s">
        <v>178</v>
      </c>
      <c r="E131" s="94">
        <v>7508304.2400000002</v>
      </c>
      <c r="F131" s="109">
        <f>SUM(F132,)</f>
        <v>0</v>
      </c>
      <c r="G131" s="109">
        <f>SUM(G132,)</f>
        <v>7042089.4500000002</v>
      </c>
      <c r="H131" s="94">
        <f t="shared" si="24"/>
        <v>466214.79000000004</v>
      </c>
    </row>
    <row r="132" spans="1:8" s="77" customFormat="1" ht="12" customHeight="1" thickTop="1" x14ac:dyDescent="0.25">
      <c r="A132" s="95"/>
      <c r="B132" s="99">
        <v>85410</v>
      </c>
      <c r="C132" s="90"/>
      <c r="D132" s="100" t="s">
        <v>179</v>
      </c>
      <c r="E132" s="108">
        <v>7157124.2400000002</v>
      </c>
      <c r="F132" s="108">
        <f>SUM(F133)</f>
        <v>0</v>
      </c>
      <c r="G132" s="108">
        <f>SUM(G133)</f>
        <v>7042089.4500000002</v>
      </c>
      <c r="H132" s="101">
        <f t="shared" si="24"/>
        <v>115034.79000000004</v>
      </c>
    </row>
    <row r="133" spans="1:8" s="77" customFormat="1" ht="12" customHeight="1" x14ac:dyDescent="0.25">
      <c r="A133" s="95"/>
      <c r="B133" s="99"/>
      <c r="C133" s="90"/>
      <c r="D133" s="756" t="s">
        <v>180</v>
      </c>
      <c r="E133" s="161">
        <v>7042089.4500000002</v>
      </c>
      <c r="F133" s="118">
        <f>SUM(F134:F135)</f>
        <v>0</v>
      </c>
      <c r="G133" s="118">
        <f>SUM(G134:G135)</f>
        <v>7042089.4500000002</v>
      </c>
      <c r="H133" s="161">
        <f>SUM(E133+F133-G133)</f>
        <v>0</v>
      </c>
    </row>
    <row r="134" spans="1:8" s="77" customFormat="1" ht="49.5" customHeight="1" x14ac:dyDescent="0.25">
      <c r="A134" s="95"/>
      <c r="B134" s="99"/>
      <c r="C134" s="106" t="s">
        <v>83</v>
      </c>
      <c r="D134" s="107" t="s">
        <v>84</v>
      </c>
      <c r="E134" s="104">
        <v>1056313.42</v>
      </c>
      <c r="F134" s="105"/>
      <c r="G134" s="105">
        <v>1056313.42</v>
      </c>
      <c r="H134" s="104">
        <f>SUM(E134+F134-G134)</f>
        <v>0</v>
      </c>
    </row>
    <row r="135" spans="1:8" s="77" customFormat="1" ht="49.5" customHeight="1" x14ac:dyDescent="0.25">
      <c r="A135" s="95"/>
      <c r="B135" s="95"/>
      <c r="C135" s="106" t="s">
        <v>85</v>
      </c>
      <c r="D135" s="107" t="s">
        <v>84</v>
      </c>
      <c r="E135" s="104">
        <v>5985776.0300000003</v>
      </c>
      <c r="F135" s="105"/>
      <c r="G135" s="105">
        <v>5985776.0300000003</v>
      </c>
      <c r="H135" s="104">
        <f>SUM(E135+F135-G135)</f>
        <v>0</v>
      </c>
    </row>
    <row r="136" spans="1:8" s="77" customFormat="1" ht="12" customHeight="1" thickBot="1" x14ac:dyDescent="0.3">
      <c r="A136" s="96">
        <v>855</v>
      </c>
      <c r="B136" s="96"/>
      <c r="C136" s="97"/>
      <c r="D136" s="98" t="s">
        <v>146</v>
      </c>
      <c r="E136" s="109">
        <v>1952014.08</v>
      </c>
      <c r="F136" s="109">
        <f>SUM(F137,F140,)</f>
        <v>46799</v>
      </c>
      <c r="G136" s="109">
        <f>SUM(G137,G140,)</f>
        <v>0</v>
      </c>
      <c r="H136" s="109">
        <f t="shared" si="12"/>
        <v>1998813.08</v>
      </c>
    </row>
    <row r="137" spans="1:8" s="77" customFormat="1" ht="12" customHeight="1" thickTop="1" x14ac:dyDescent="0.25">
      <c r="A137" s="96"/>
      <c r="B137" s="150">
        <v>85510</v>
      </c>
      <c r="C137" s="90"/>
      <c r="D137" s="100" t="s">
        <v>181</v>
      </c>
      <c r="E137" s="101">
        <v>1281738</v>
      </c>
      <c r="F137" s="108">
        <f>SUM(F138)</f>
        <v>24664</v>
      </c>
      <c r="G137" s="108">
        <f>SUM(G138)</f>
        <v>0</v>
      </c>
      <c r="H137" s="101">
        <f t="shared" si="12"/>
        <v>1306402</v>
      </c>
    </row>
    <row r="138" spans="1:8" s="77" customFormat="1" ht="12" customHeight="1" x14ac:dyDescent="0.25">
      <c r="A138" s="95"/>
      <c r="B138" s="99"/>
      <c r="C138" s="90"/>
      <c r="D138" s="749" t="s">
        <v>137</v>
      </c>
      <c r="E138" s="161">
        <v>202042</v>
      </c>
      <c r="F138" s="118">
        <f>SUM(F139:F139)</f>
        <v>24664</v>
      </c>
      <c r="G138" s="118">
        <f>SUM(G139:G139)</f>
        <v>0</v>
      </c>
      <c r="H138" s="161">
        <f t="shared" si="12"/>
        <v>226706</v>
      </c>
    </row>
    <row r="139" spans="1:8" s="77" customFormat="1" ht="12" customHeight="1" x14ac:dyDescent="0.25">
      <c r="A139" s="115"/>
      <c r="B139" s="112"/>
      <c r="C139" s="117" t="s">
        <v>182</v>
      </c>
      <c r="D139" s="100" t="s">
        <v>183</v>
      </c>
      <c r="E139" s="108">
        <v>200801</v>
      </c>
      <c r="F139" s="108">
        <v>24664</v>
      </c>
      <c r="G139" s="108"/>
      <c r="H139" s="108">
        <f t="shared" si="12"/>
        <v>225465</v>
      </c>
    </row>
    <row r="140" spans="1:8" s="77" customFormat="1" ht="12" customHeight="1" x14ac:dyDescent="0.25">
      <c r="A140" s="95"/>
      <c r="B140" s="99">
        <v>85595</v>
      </c>
      <c r="C140" s="90"/>
      <c r="D140" s="100" t="s">
        <v>112</v>
      </c>
      <c r="E140" s="101">
        <v>275008</v>
      </c>
      <c r="F140" s="108">
        <f>SUM(F141,F143)</f>
        <v>22135</v>
      </c>
      <c r="G140" s="108">
        <f>SUM(G141,G143)</f>
        <v>0</v>
      </c>
      <c r="H140" s="101">
        <f>SUM(E140+F140-G140)</f>
        <v>297143</v>
      </c>
    </row>
    <row r="141" spans="1:8" s="77" customFormat="1" ht="12" customHeight="1" x14ac:dyDescent="0.25">
      <c r="A141" s="95"/>
      <c r="B141" s="99"/>
      <c r="C141" s="97"/>
      <c r="D141" s="756" t="s">
        <v>184</v>
      </c>
      <c r="E141" s="161">
        <v>15000</v>
      </c>
      <c r="F141" s="118">
        <f>SUM(F142)</f>
        <v>3000</v>
      </c>
      <c r="G141" s="118">
        <f>SUM(G142)</f>
        <v>0</v>
      </c>
      <c r="H141" s="161">
        <f>SUM(E141+F141-G141)</f>
        <v>18000</v>
      </c>
    </row>
    <row r="142" spans="1:8" s="77" customFormat="1" ht="12" customHeight="1" x14ac:dyDescent="0.25">
      <c r="A142" s="95"/>
      <c r="B142" s="99"/>
      <c r="C142" s="106" t="s">
        <v>185</v>
      </c>
      <c r="D142" s="151" t="s">
        <v>186</v>
      </c>
      <c r="E142" s="104">
        <v>1000</v>
      </c>
      <c r="F142" s="105">
        <v>3000</v>
      </c>
      <c r="G142" s="105"/>
      <c r="H142" s="105">
        <f t="shared" ref="H142" si="25">SUM(E142+F142-G142)</f>
        <v>4000</v>
      </c>
    </row>
    <row r="143" spans="1:8" s="77" customFormat="1" ht="12" customHeight="1" x14ac:dyDescent="0.25">
      <c r="A143" s="95"/>
      <c r="B143" s="99"/>
      <c r="C143" s="97"/>
      <c r="D143" s="749" t="s">
        <v>187</v>
      </c>
      <c r="E143" s="161">
        <v>161548</v>
      </c>
      <c r="F143" s="118">
        <f>SUM(F144:F145)</f>
        <v>19135</v>
      </c>
      <c r="G143" s="118">
        <f>SUM(G144:G145)</f>
        <v>0</v>
      </c>
      <c r="H143" s="161">
        <f>SUM(E143+F143-G143)</f>
        <v>180683</v>
      </c>
    </row>
    <row r="144" spans="1:8" s="77" customFormat="1" ht="12" customHeight="1" x14ac:dyDescent="0.25">
      <c r="A144" s="95"/>
      <c r="B144" s="99"/>
      <c r="C144" s="106" t="s">
        <v>188</v>
      </c>
      <c r="D144" s="152" t="s">
        <v>189</v>
      </c>
      <c r="E144" s="104">
        <v>110298</v>
      </c>
      <c r="F144" s="105">
        <v>13535</v>
      </c>
      <c r="G144" s="105"/>
      <c r="H144" s="105">
        <f t="shared" ref="H144:H150" si="26">SUM(E144+F144-G144)</f>
        <v>123833</v>
      </c>
    </row>
    <row r="145" spans="1:8" s="77" customFormat="1" ht="12" customHeight="1" x14ac:dyDescent="0.25">
      <c r="A145" s="95"/>
      <c r="B145" s="99"/>
      <c r="C145" s="106" t="s">
        <v>185</v>
      </c>
      <c r="D145" s="151" t="s">
        <v>186</v>
      </c>
      <c r="E145" s="104">
        <v>51250</v>
      </c>
      <c r="F145" s="105">
        <v>5600</v>
      </c>
      <c r="G145" s="105"/>
      <c r="H145" s="105">
        <f t="shared" si="26"/>
        <v>56850</v>
      </c>
    </row>
    <row r="146" spans="1:8" s="77" customFormat="1" ht="19.5" customHeight="1" thickBot="1" x14ac:dyDescent="0.3">
      <c r="A146" s="131"/>
      <c r="B146" s="89"/>
      <c r="C146" s="90"/>
      <c r="D146" s="93" t="s">
        <v>190</v>
      </c>
      <c r="E146" s="94">
        <v>58520639.509999998</v>
      </c>
      <c r="F146" s="109">
        <f t="shared" ref="F146:G148" si="27">SUM(F147)</f>
        <v>1132.19</v>
      </c>
      <c r="G146" s="109">
        <f t="shared" si="27"/>
        <v>0</v>
      </c>
      <c r="H146" s="94">
        <f t="shared" si="26"/>
        <v>58521771.699999996</v>
      </c>
    </row>
    <row r="147" spans="1:8" s="77" customFormat="1" ht="16.5" customHeight="1" thickTop="1" thickBot="1" x14ac:dyDescent="0.3">
      <c r="A147" s="95">
        <v>750</v>
      </c>
      <c r="B147" s="96"/>
      <c r="C147" s="97"/>
      <c r="D147" s="98" t="s">
        <v>108</v>
      </c>
      <c r="E147" s="109">
        <v>2382394.15</v>
      </c>
      <c r="F147" s="109">
        <f t="shared" si="27"/>
        <v>1132.19</v>
      </c>
      <c r="G147" s="109">
        <f t="shared" si="27"/>
        <v>0</v>
      </c>
      <c r="H147" s="109">
        <f t="shared" si="26"/>
        <v>2383526.34</v>
      </c>
    </row>
    <row r="148" spans="1:8" s="77" customFormat="1" ht="12" customHeight="1" thickTop="1" x14ac:dyDescent="0.25">
      <c r="A148" s="95"/>
      <c r="B148" s="113">
        <v>75011</v>
      </c>
      <c r="C148" s="113"/>
      <c r="D148" s="153" t="s">
        <v>191</v>
      </c>
      <c r="E148" s="101">
        <v>2382394.15</v>
      </c>
      <c r="F148" s="108">
        <f t="shared" si="27"/>
        <v>1132.19</v>
      </c>
      <c r="G148" s="108">
        <f t="shared" si="27"/>
        <v>0</v>
      </c>
      <c r="H148" s="101">
        <f t="shared" si="26"/>
        <v>2383526.34</v>
      </c>
    </row>
    <row r="149" spans="1:8" s="77" customFormat="1" ht="49.5" customHeight="1" x14ac:dyDescent="0.25">
      <c r="A149" s="95"/>
      <c r="B149" s="96"/>
      <c r="C149" s="90"/>
      <c r="D149" s="757" t="s">
        <v>192</v>
      </c>
      <c r="E149" s="161">
        <v>88.15</v>
      </c>
      <c r="F149" s="118">
        <f>SUM(F150:F150)</f>
        <v>1132.19</v>
      </c>
      <c r="G149" s="118">
        <f>SUM(G150:G150)</f>
        <v>0</v>
      </c>
      <c r="H149" s="161">
        <f t="shared" si="26"/>
        <v>1220.3400000000001</v>
      </c>
    </row>
    <row r="150" spans="1:8" s="77" customFormat="1" ht="24" customHeight="1" x14ac:dyDescent="0.25">
      <c r="A150" s="95"/>
      <c r="B150" s="96"/>
      <c r="C150" s="106" t="s">
        <v>193</v>
      </c>
      <c r="D150" s="122" t="s">
        <v>194</v>
      </c>
      <c r="E150" s="104">
        <v>88.15</v>
      </c>
      <c r="F150" s="104">
        <f>197.52+50.93+340.53+543.21</f>
        <v>1132.19</v>
      </c>
      <c r="G150" s="105"/>
      <c r="H150" s="104">
        <f t="shared" si="26"/>
        <v>1220.3400000000001</v>
      </c>
    </row>
    <row r="151" spans="1:8" s="77" customFormat="1" ht="18.75" customHeight="1" thickBot="1" x14ac:dyDescent="0.3">
      <c r="A151" s="110"/>
      <c r="B151" s="99"/>
      <c r="C151" s="90"/>
      <c r="D151" s="91" t="s">
        <v>65</v>
      </c>
      <c r="E151" s="92">
        <v>1530002160.3199995</v>
      </c>
      <c r="F151" s="92">
        <f>SUM(F152,F406,F492)</f>
        <v>52229187.75</v>
      </c>
      <c r="G151" s="92">
        <f>SUM(G152,G406,)</f>
        <v>7887891.4900000002</v>
      </c>
      <c r="H151" s="92">
        <f t="shared" ref="H151:H196" si="28">SUM(E151+F151-G151)</f>
        <v>1574343456.5799994</v>
      </c>
    </row>
    <row r="152" spans="1:8" s="77" customFormat="1" ht="16.5" customHeight="1" thickBot="1" x14ac:dyDescent="0.3">
      <c r="A152" s="110"/>
      <c r="B152" s="99"/>
      <c r="C152" s="90"/>
      <c r="D152" s="93" t="s">
        <v>74</v>
      </c>
      <c r="E152" s="94">
        <v>1058773411.1599997</v>
      </c>
      <c r="F152" s="94">
        <f>SUM(F153,F165,F172,F192,F196,F216,F228,F299,F335,F346,F352,F359,F382,F390,)</f>
        <v>39822733.600000001</v>
      </c>
      <c r="G152" s="94">
        <f>SUM(G153,G165,G172,G192,G196,G216,G228,G299,G335,G346,G352,G359,G382,G390,)</f>
        <v>4076325.79</v>
      </c>
      <c r="H152" s="94">
        <f t="shared" si="28"/>
        <v>1094519818.9699998</v>
      </c>
    </row>
    <row r="153" spans="1:8" s="77" customFormat="1" ht="13.5" customHeight="1" thickTop="1" thickBot="1" x14ac:dyDescent="0.3">
      <c r="A153" s="95">
        <v>600</v>
      </c>
      <c r="B153" s="96"/>
      <c r="C153" s="97"/>
      <c r="D153" s="154" t="s">
        <v>66</v>
      </c>
      <c r="E153" s="94">
        <v>194032783.03000003</v>
      </c>
      <c r="F153" s="94">
        <f>SUM(F154,F159,F162,)</f>
        <v>5439948.1299999999</v>
      </c>
      <c r="G153" s="94">
        <f>SUM(G154,G159,G162,)</f>
        <v>562000</v>
      </c>
      <c r="H153" s="94">
        <f t="shared" si="28"/>
        <v>198910731.16000003</v>
      </c>
    </row>
    <row r="154" spans="1:8" s="77" customFormat="1" ht="12" customHeight="1" thickTop="1" x14ac:dyDescent="0.25">
      <c r="A154" s="95"/>
      <c r="B154" s="99">
        <v>60004</v>
      </c>
      <c r="C154" s="90"/>
      <c r="D154" s="100" t="s">
        <v>88</v>
      </c>
      <c r="E154" s="101">
        <v>133786643.18000001</v>
      </c>
      <c r="F154" s="101">
        <f>SUM(F155)</f>
        <v>4490376.5999999996</v>
      </c>
      <c r="G154" s="101">
        <f>SUM(G155)</f>
        <v>0</v>
      </c>
      <c r="H154" s="101">
        <f t="shared" si="28"/>
        <v>138277019.78</v>
      </c>
    </row>
    <row r="155" spans="1:8" s="77" customFormat="1" ht="36.75" customHeight="1" x14ac:dyDescent="0.25">
      <c r="A155" s="95"/>
      <c r="B155" s="96"/>
      <c r="C155" s="90"/>
      <c r="D155" s="758" t="s">
        <v>195</v>
      </c>
      <c r="E155" s="118">
        <v>15073745.940000001</v>
      </c>
      <c r="F155" s="118">
        <f>SUM(F156:F158)</f>
        <v>4490376.5999999996</v>
      </c>
      <c r="G155" s="118">
        <f>SUM(G156:G158)</f>
        <v>0</v>
      </c>
      <c r="H155" s="161">
        <f t="shared" ref="H155:H158" si="29">SUM(E155+F155-G155)</f>
        <v>19564122.539999999</v>
      </c>
    </row>
    <row r="156" spans="1:8" s="77" customFormat="1" ht="12" customHeight="1" x14ac:dyDescent="0.25">
      <c r="A156" s="95"/>
      <c r="B156" s="96"/>
      <c r="C156" s="155" t="s">
        <v>196</v>
      </c>
      <c r="D156" s="156" t="s">
        <v>197</v>
      </c>
      <c r="E156" s="105">
        <v>0</v>
      </c>
      <c r="F156" s="105">
        <v>18449.599999999999</v>
      </c>
      <c r="G156" s="105"/>
      <c r="H156" s="104">
        <f t="shared" si="29"/>
        <v>18449.599999999999</v>
      </c>
    </row>
    <row r="157" spans="1:8" s="77" customFormat="1" ht="12" customHeight="1" x14ac:dyDescent="0.25">
      <c r="A157" s="95"/>
      <c r="B157" s="96"/>
      <c r="C157" s="157">
        <v>4309</v>
      </c>
      <c r="D157" s="156" t="s">
        <v>198</v>
      </c>
      <c r="E157" s="105">
        <v>0</v>
      </c>
      <c r="F157" s="105">
        <v>40000</v>
      </c>
      <c r="G157" s="105"/>
      <c r="H157" s="104">
        <f t="shared" si="29"/>
        <v>40000</v>
      </c>
    </row>
    <row r="158" spans="1:8" s="77" customFormat="1" ht="12" customHeight="1" x14ac:dyDescent="0.25">
      <c r="A158" s="95"/>
      <c r="B158" s="96"/>
      <c r="C158" s="110">
        <v>6059</v>
      </c>
      <c r="D158" s="126" t="s">
        <v>67</v>
      </c>
      <c r="E158" s="105">
        <v>2204124.56</v>
      </c>
      <c r="F158" s="105">
        <v>4431927</v>
      </c>
      <c r="G158" s="105"/>
      <c r="H158" s="104">
        <f t="shared" si="29"/>
        <v>6636051.5600000005</v>
      </c>
    </row>
    <row r="159" spans="1:8" s="77" customFormat="1" ht="12" customHeight="1" x14ac:dyDescent="0.25">
      <c r="A159" s="95"/>
      <c r="B159" s="99">
        <v>60016</v>
      </c>
      <c r="C159" s="90"/>
      <c r="D159" s="100" t="s">
        <v>89</v>
      </c>
      <c r="E159" s="101">
        <v>40342428.480000004</v>
      </c>
      <c r="F159" s="101">
        <f>SUM(F160,)</f>
        <v>949571.53</v>
      </c>
      <c r="G159" s="101">
        <f>SUM(G160,)</f>
        <v>400000</v>
      </c>
      <c r="H159" s="101">
        <f t="shared" si="28"/>
        <v>40892000.010000005</v>
      </c>
    </row>
    <row r="160" spans="1:8" s="77" customFormat="1" ht="12" customHeight="1" x14ac:dyDescent="0.25">
      <c r="A160" s="95"/>
      <c r="B160" s="99"/>
      <c r="C160" s="90"/>
      <c r="D160" s="759" t="s">
        <v>75</v>
      </c>
      <c r="E160" s="161">
        <v>24268428.480000004</v>
      </c>
      <c r="F160" s="118">
        <f>SUM(F161:F161)</f>
        <v>949571.53</v>
      </c>
      <c r="G160" s="118">
        <f>SUM(G161:G161)</f>
        <v>400000</v>
      </c>
      <c r="H160" s="161">
        <f t="shared" si="28"/>
        <v>24818000.010000005</v>
      </c>
    </row>
    <row r="161" spans="1:8" s="77" customFormat="1" ht="12" customHeight="1" x14ac:dyDescent="0.25">
      <c r="A161" s="95"/>
      <c r="B161" s="99"/>
      <c r="C161" s="110">
        <v>6050</v>
      </c>
      <c r="D161" s="126" t="s">
        <v>67</v>
      </c>
      <c r="E161" s="104">
        <v>19418138.480000004</v>
      </c>
      <c r="F161" s="105">
        <f>85571.53+864000</f>
        <v>949571.53</v>
      </c>
      <c r="G161" s="105">
        <v>400000</v>
      </c>
      <c r="H161" s="104">
        <f t="shared" si="28"/>
        <v>19967710.010000005</v>
      </c>
    </row>
    <row r="162" spans="1:8" s="77" customFormat="1" ht="12" customHeight="1" x14ac:dyDescent="0.25">
      <c r="A162" s="95"/>
      <c r="B162" s="158">
        <v>60017</v>
      </c>
      <c r="C162" s="158"/>
      <c r="D162" s="140" t="s">
        <v>199</v>
      </c>
      <c r="E162" s="101">
        <v>1006240.5</v>
      </c>
      <c r="F162" s="101">
        <f>SUM(F163,)</f>
        <v>0</v>
      </c>
      <c r="G162" s="101">
        <f>SUM(G163,)</f>
        <v>162000</v>
      </c>
      <c r="H162" s="101">
        <f t="shared" ref="H162:H164" si="30">SUM(E162+F162-G162)</f>
        <v>844240.5</v>
      </c>
    </row>
    <row r="163" spans="1:8" s="77" customFormat="1" ht="12" customHeight="1" x14ac:dyDescent="0.25">
      <c r="A163" s="95"/>
      <c r="B163" s="99"/>
      <c r="C163" s="90"/>
      <c r="D163" s="759" t="s">
        <v>75</v>
      </c>
      <c r="E163" s="161">
        <v>1006240.5</v>
      </c>
      <c r="F163" s="118">
        <f>SUM(F164:F164)</f>
        <v>0</v>
      </c>
      <c r="G163" s="118">
        <f>SUM(G164:G164)</f>
        <v>162000</v>
      </c>
      <c r="H163" s="161">
        <f t="shared" si="30"/>
        <v>844240.5</v>
      </c>
    </row>
    <row r="164" spans="1:8" s="77" customFormat="1" ht="12" customHeight="1" x14ac:dyDescent="0.25">
      <c r="A164" s="95"/>
      <c r="B164" s="99"/>
      <c r="C164" s="110">
        <v>6050</v>
      </c>
      <c r="D164" s="126" t="s">
        <v>67</v>
      </c>
      <c r="E164" s="104">
        <v>500000</v>
      </c>
      <c r="F164" s="105"/>
      <c r="G164" s="105">
        <v>162000</v>
      </c>
      <c r="H164" s="104">
        <f t="shared" si="30"/>
        <v>338000</v>
      </c>
    </row>
    <row r="165" spans="1:8" s="77" customFormat="1" ht="12" customHeight="1" thickBot="1" x14ac:dyDescent="0.3">
      <c r="A165" s="78">
        <v>630</v>
      </c>
      <c r="B165" s="79"/>
      <c r="C165" s="78"/>
      <c r="D165" s="159" t="s">
        <v>200</v>
      </c>
      <c r="E165" s="94">
        <v>3272389.0500000003</v>
      </c>
      <c r="F165" s="94">
        <f>SUM(F166,F169)</f>
        <v>31155</v>
      </c>
      <c r="G165" s="94">
        <f t="shared" ref="G165" si="31">SUM(G166)</f>
        <v>0</v>
      </c>
      <c r="H165" s="94">
        <f>SUM(E165+F165-G165)</f>
        <v>3303544.0500000003</v>
      </c>
    </row>
    <row r="166" spans="1:8" s="77" customFormat="1" ht="12" customHeight="1" thickTop="1" x14ac:dyDescent="0.25">
      <c r="A166" s="111"/>
      <c r="B166" s="110">
        <v>63003</v>
      </c>
      <c r="C166" s="113"/>
      <c r="D166" s="112" t="s">
        <v>201</v>
      </c>
      <c r="E166" s="101">
        <v>3198389.0500000003</v>
      </c>
      <c r="F166" s="101">
        <f>SUM(F167)</f>
        <v>6155</v>
      </c>
      <c r="G166" s="101">
        <f>SUM(G167)</f>
        <v>0</v>
      </c>
      <c r="H166" s="101">
        <f>SUM(E166+F166-G166)</f>
        <v>3204544.0500000003</v>
      </c>
    </row>
    <row r="167" spans="1:8" s="77" customFormat="1" ht="12" customHeight="1" x14ac:dyDescent="0.25">
      <c r="A167" s="95"/>
      <c r="B167" s="110"/>
      <c r="C167" s="160"/>
      <c r="D167" s="753" t="s">
        <v>202</v>
      </c>
      <c r="E167" s="161">
        <v>3163389.0500000003</v>
      </c>
      <c r="F167" s="161">
        <f>SUM(F168:F168)</f>
        <v>6155</v>
      </c>
      <c r="G167" s="161">
        <f>SUM(G168:G168)</f>
        <v>0</v>
      </c>
      <c r="H167" s="161">
        <f>SUM(E167+F167-G167)</f>
        <v>3169544.0500000003</v>
      </c>
    </row>
    <row r="168" spans="1:8" s="77" customFormat="1" ht="12" customHeight="1" x14ac:dyDescent="0.25">
      <c r="A168" s="95"/>
      <c r="B168" s="110"/>
      <c r="C168" s="157">
        <v>4440</v>
      </c>
      <c r="D168" s="156" t="s">
        <v>203</v>
      </c>
      <c r="E168" s="104">
        <v>76255</v>
      </c>
      <c r="F168" s="104">
        <v>6155</v>
      </c>
      <c r="G168" s="104"/>
      <c r="H168" s="104">
        <f t="shared" ref="H168" si="32">SUM(E168+F168-G168)</f>
        <v>82410</v>
      </c>
    </row>
    <row r="169" spans="1:8" s="77" customFormat="1" ht="12" customHeight="1" x14ac:dyDescent="0.25">
      <c r="A169" s="95"/>
      <c r="B169" s="110">
        <v>63095</v>
      </c>
      <c r="C169" s="113"/>
      <c r="D169" s="100" t="s">
        <v>112</v>
      </c>
      <c r="E169" s="101">
        <v>74000</v>
      </c>
      <c r="F169" s="101">
        <f>SUM(F170)</f>
        <v>25000</v>
      </c>
      <c r="G169" s="101">
        <f>SUM(G170)</f>
        <v>0</v>
      </c>
      <c r="H169" s="101">
        <f>SUM(E169+F169-G169)</f>
        <v>99000</v>
      </c>
    </row>
    <row r="170" spans="1:8" s="77" customFormat="1" ht="12" customHeight="1" x14ac:dyDescent="0.25">
      <c r="A170" s="95"/>
      <c r="B170" s="110"/>
      <c r="C170" s="160"/>
      <c r="D170" s="756" t="s">
        <v>204</v>
      </c>
      <c r="E170" s="161">
        <v>74000</v>
      </c>
      <c r="F170" s="161">
        <f>SUM(F171:F171)</f>
        <v>25000</v>
      </c>
      <c r="G170" s="161">
        <f>SUM(G171:G171)</f>
        <v>0</v>
      </c>
      <c r="H170" s="161">
        <f>SUM(E170+F170-G170)</f>
        <v>99000</v>
      </c>
    </row>
    <row r="171" spans="1:8" s="77" customFormat="1" ht="12" customHeight="1" x14ac:dyDescent="0.25">
      <c r="A171" s="95"/>
      <c r="B171" s="110"/>
      <c r="C171" s="157">
        <v>4300</v>
      </c>
      <c r="D171" s="156" t="s">
        <v>198</v>
      </c>
      <c r="E171" s="104">
        <v>49000</v>
      </c>
      <c r="F171" s="104">
        <v>25000</v>
      </c>
      <c r="G171" s="104"/>
      <c r="H171" s="104">
        <f t="shared" ref="H171" si="33">SUM(E171+F171-G171)</f>
        <v>74000</v>
      </c>
    </row>
    <row r="172" spans="1:8" s="77" customFormat="1" ht="12" customHeight="1" thickBot="1" x14ac:dyDescent="0.3">
      <c r="A172" s="95">
        <v>700</v>
      </c>
      <c r="B172" s="95"/>
      <c r="C172" s="97"/>
      <c r="D172" s="98" t="s">
        <v>99</v>
      </c>
      <c r="E172" s="162">
        <v>140593185.28</v>
      </c>
      <c r="F172" s="109">
        <f>SUM(F173,F176,F189)</f>
        <v>3142464.1399999997</v>
      </c>
      <c r="G172" s="109">
        <f>SUM(G173,G176,G189)</f>
        <v>749434.95</v>
      </c>
      <c r="H172" s="162">
        <f t="shared" si="28"/>
        <v>142986214.47</v>
      </c>
    </row>
    <row r="173" spans="1:8" s="77" customFormat="1" ht="12" customHeight="1" thickTop="1" x14ac:dyDescent="0.25">
      <c r="A173" s="95"/>
      <c r="B173" s="158">
        <v>70005</v>
      </c>
      <c r="C173" s="158"/>
      <c r="D173" s="140" t="s">
        <v>205</v>
      </c>
      <c r="E173" s="101">
        <v>7089875</v>
      </c>
      <c r="F173" s="108">
        <f>SUM(F174)</f>
        <v>0</v>
      </c>
      <c r="G173" s="108">
        <f>SUM(G174)</f>
        <v>147518.74</v>
      </c>
      <c r="H173" s="101">
        <f t="shared" ref="H173" si="34">SUM(E173+F173-G173)</f>
        <v>6942356.2599999998</v>
      </c>
    </row>
    <row r="174" spans="1:8" s="77" customFormat="1" ht="12" customHeight="1" x14ac:dyDescent="0.25">
      <c r="A174" s="95"/>
      <c r="B174" s="163"/>
      <c r="C174" s="158"/>
      <c r="D174" s="756" t="s">
        <v>206</v>
      </c>
      <c r="E174" s="161">
        <v>7075375</v>
      </c>
      <c r="F174" s="118">
        <f>SUM(F175:F175)</f>
        <v>0</v>
      </c>
      <c r="G174" s="118">
        <f>SUM(G175:G175)</f>
        <v>147518.74</v>
      </c>
      <c r="H174" s="161">
        <f>SUM(E174+F174-G174)</f>
        <v>6927856.2599999998</v>
      </c>
    </row>
    <row r="175" spans="1:8" s="77" customFormat="1" ht="12" customHeight="1" x14ac:dyDescent="0.25">
      <c r="A175" s="95"/>
      <c r="B175" s="163"/>
      <c r="C175" s="157">
        <v>6060</v>
      </c>
      <c r="D175" s="156" t="s">
        <v>207</v>
      </c>
      <c r="E175" s="104">
        <v>6427400</v>
      </c>
      <c r="F175" s="105"/>
      <c r="G175" s="105">
        <v>147518.74</v>
      </c>
      <c r="H175" s="104">
        <f t="shared" ref="H175" si="35">SUM(E175+F175-G175)</f>
        <v>6279881.2599999998</v>
      </c>
    </row>
    <row r="176" spans="1:8" s="77" customFormat="1" ht="12" customHeight="1" x14ac:dyDescent="0.25">
      <c r="A176" s="95"/>
      <c r="B176" s="110">
        <v>70007</v>
      </c>
      <c r="C176" s="113"/>
      <c r="D176" s="112" t="s">
        <v>100</v>
      </c>
      <c r="E176" s="101">
        <v>58048237.960000001</v>
      </c>
      <c r="F176" s="108">
        <f>SUM(F177,F180)</f>
        <v>1438439.63</v>
      </c>
      <c r="G176" s="108">
        <f>SUM(G177,G180)</f>
        <v>601916.21</v>
      </c>
      <c r="H176" s="101">
        <f t="shared" si="28"/>
        <v>58884761.380000003</v>
      </c>
    </row>
    <row r="177" spans="1:8" s="77" customFormat="1" ht="12" customHeight="1" x14ac:dyDescent="0.25">
      <c r="A177" s="95"/>
      <c r="B177" s="110"/>
      <c r="C177" s="158"/>
      <c r="D177" s="756" t="s">
        <v>206</v>
      </c>
      <c r="E177" s="161">
        <v>115900</v>
      </c>
      <c r="F177" s="118">
        <f>SUM(F178:F179)</f>
        <v>177765.43</v>
      </c>
      <c r="G177" s="118">
        <f>SUM(G178:G179)</f>
        <v>0</v>
      </c>
      <c r="H177" s="161">
        <f>SUM(E177+F177-G177)</f>
        <v>293665.43</v>
      </c>
    </row>
    <row r="178" spans="1:8" s="77" customFormat="1" ht="12" customHeight="1" x14ac:dyDescent="0.25">
      <c r="A178" s="95"/>
      <c r="B178" s="110"/>
      <c r="C178" s="110">
        <v>6050</v>
      </c>
      <c r="D178" s="126" t="s">
        <v>67</v>
      </c>
      <c r="E178" s="104">
        <v>0</v>
      </c>
      <c r="F178" s="105">
        <v>147518.74</v>
      </c>
      <c r="G178" s="105"/>
      <c r="H178" s="104">
        <f t="shared" ref="H178:H179" si="36">SUM(E178+F178-G178)</f>
        <v>147518.74</v>
      </c>
    </row>
    <row r="179" spans="1:8" s="77" customFormat="1" ht="24" customHeight="1" x14ac:dyDescent="0.25">
      <c r="A179" s="95"/>
      <c r="B179" s="110"/>
      <c r="C179" s="150">
        <v>6690</v>
      </c>
      <c r="D179" s="121" t="s">
        <v>208</v>
      </c>
      <c r="E179" s="104">
        <v>0</v>
      </c>
      <c r="F179" s="105">
        <v>30246.69</v>
      </c>
      <c r="G179" s="105"/>
      <c r="H179" s="104">
        <f t="shared" si="36"/>
        <v>30246.69</v>
      </c>
    </row>
    <row r="180" spans="1:8" s="77" customFormat="1" ht="12" customHeight="1" x14ac:dyDescent="0.25">
      <c r="A180" s="95"/>
      <c r="B180" s="95"/>
      <c r="C180" s="158"/>
      <c r="D180" s="753" t="s">
        <v>101</v>
      </c>
      <c r="E180" s="161">
        <v>55132104.259999998</v>
      </c>
      <c r="F180" s="118">
        <f>SUM(F181:F188)</f>
        <v>1260674.2</v>
      </c>
      <c r="G180" s="118">
        <f>SUM(G181:G188)</f>
        <v>601916.21</v>
      </c>
      <c r="H180" s="161">
        <f t="shared" si="28"/>
        <v>55790862.25</v>
      </c>
    </row>
    <row r="181" spans="1:8" s="77" customFormat="1" ht="12" customHeight="1" x14ac:dyDescent="0.25">
      <c r="A181" s="95"/>
      <c r="B181" s="95"/>
      <c r="C181" s="157">
        <v>4260</v>
      </c>
      <c r="D181" s="156" t="s">
        <v>209</v>
      </c>
      <c r="E181" s="104">
        <v>12456320</v>
      </c>
      <c r="F181" s="105">
        <f>331430.35+6000</f>
        <v>337430.35</v>
      </c>
      <c r="G181" s="105"/>
      <c r="H181" s="104">
        <f t="shared" si="28"/>
        <v>12793750.35</v>
      </c>
    </row>
    <row r="182" spans="1:8" s="77" customFormat="1" ht="12" customHeight="1" x14ac:dyDescent="0.25">
      <c r="A182" s="95"/>
      <c r="B182" s="95"/>
      <c r="C182" s="157">
        <v>4270</v>
      </c>
      <c r="D182" s="156" t="s">
        <v>210</v>
      </c>
      <c r="E182" s="104">
        <v>7452628.4399999995</v>
      </c>
      <c r="F182" s="105">
        <f>5500.2</f>
        <v>5500.2</v>
      </c>
      <c r="G182" s="105"/>
      <c r="H182" s="104">
        <f t="shared" si="28"/>
        <v>7458128.6399999997</v>
      </c>
    </row>
    <row r="183" spans="1:8" s="77" customFormat="1" ht="12" customHeight="1" x14ac:dyDescent="0.25">
      <c r="A183" s="95"/>
      <c r="B183" s="95"/>
      <c r="C183" s="157">
        <v>4300</v>
      </c>
      <c r="D183" s="156" t="s">
        <v>198</v>
      </c>
      <c r="E183" s="104">
        <v>4238506.1399999997</v>
      </c>
      <c r="F183" s="105">
        <f>200000+6074.13</f>
        <v>206074.13</v>
      </c>
      <c r="G183" s="105"/>
      <c r="H183" s="104">
        <f t="shared" si="28"/>
        <v>4444580.2699999996</v>
      </c>
    </row>
    <row r="184" spans="1:8" s="77" customFormat="1" ht="19.899999999999999" customHeight="1" x14ac:dyDescent="0.25">
      <c r="A184" s="95"/>
      <c r="B184" s="95"/>
      <c r="C184" s="150">
        <v>4400</v>
      </c>
      <c r="D184" s="151" t="s">
        <v>211</v>
      </c>
      <c r="E184" s="104">
        <v>1433520</v>
      </c>
      <c r="F184" s="105">
        <v>50000</v>
      </c>
      <c r="G184" s="105"/>
      <c r="H184" s="104">
        <f t="shared" si="28"/>
        <v>1483520</v>
      </c>
    </row>
    <row r="185" spans="1:8" s="77" customFormat="1" ht="12" customHeight="1" x14ac:dyDescent="0.25">
      <c r="A185" s="95"/>
      <c r="B185" s="95"/>
      <c r="C185" s="157">
        <v>4430</v>
      </c>
      <c r="D185" s="156" t="s">
        <v>212</v>
      </c>
      <c r="E185" s="104">
        <v>2860000</v>
      </c>
      <c r="F185" s="105">
        <v>70000</v>
      </c>
      <c r="G185" s="105"/>
      <c r="H185" s="104">
        <f t="shared" si="28"/>
        <v>2930000</v>
      </c>
    </row>
    <row r="186" spans="1:8" s="77" customFormat="1" ht="12" customHeight="1" x14ac:dyDescent="0.25">
      <c r="A186" s="95"/>
      <c r="B186" s="95"/>
      <c r="C186" s="157">
        <v>4480</v>
      </c>
      <c r="D186" s="156" t="s">
        <v>213</v>
      </c>
      <c r="E186" s="104">
        <v>206000</v>
      </c>
      <c r="F186" s="105">
        <v>10000</v>
      </c>
      <c r="G186" s="105"/>
      <c r="H186" s="104">
        <f t="shared" si="28"/>
        <v>216000</v>
      </c>
    </row>
    <row r="187" spans="1:8" s="77" customFormat="1" ht="12" customHeight="1" x14ac:dyDescent="0.25">
      <c r="A187" s="95"/>
      <c r="B187" s="95"/>
      <c r="C187" s="150">
        <v>4700</v>
      </c>
      <c r="D187" s="130" t="s">
        <v>214</v>
      </c>
      <c r="E187" s="104">
        <v>5000</v>
      </c>
      <c r="F187" s="105">
        <v>10000</v>
      </c>
      <c r="G187" s="105"/>
      <c r="H187" s="104">
        <f t="shared" si="28"/>
        <v>15000</v>
      </c>
    </row>
    <row r="188" spans="1:8" s="77" customFormat="1" ht="12" customHeight="1" x14ac:dyDescent="0.25">
      <c r="A188" s="95"/>
      <c r="B188" s="95"/>
      <c r="C188" s="110">
        <v>6050</v>
      </c>
      <c r="D188" s="126" t="s">
        <v>67</v>
      </c>
      <c r="E188" s="104">
        <v>21319731.82</v>
      </c>
      <c r="F188" s="105">
        <v>571669.52</v>
      </c>
      <c r="G188" s="105">
        <f>571669.52+30246.69</f>
        <v>601916.21</v>
      </c>
      <c r="H188" s="104">
        <f t="shared" si="28"/>
        <v>21289485.129999999</v>
      </c>
    </row>
    <row r="189" spans="1:8" s="77" customFormat="1" ht="12" customHeight="1" x14ac:dyDescent="0.25">
      <c r="A189" s="95"/>
      <c r="B189" s="110">
        <v>70095</v>
      </c>
      <c r="C189" s="110"/>
      <c r="D189" s="100" t="s">
        <v>112</v>
      </c>
      <c r="E189" s="101">
        <v>66455072.32</v>
      </c>
      <c r="F189" s="108">
        <f>SUM(F190,)</f>
        <v>1704024.51</v>
      </c>
      <c r="G189" s="108">
        <f>SUM(G190,)</f>
        <v>0</v>
      </c>
      <c r="H189" s="101">
        <f t="shared" ref="H189" si="37">SUM(E189+F189-G189)</f>
        <v>68159096.829999998</v>
      </c>
    </row>
    <row r="190" spans="1:8" s="77" customFormat="1" ht="12" customHeight="1" x14ac:dyDescent="0.25">
      <c r="A190" s="95"/>
      <c r="B190" s="110"/>
      <c r="C190" s="110"/>
      <c r="D190" s="749" t="s">
        <v>215</v>
      </c>
      <c r="E190" s="161">
        <v>53778574.619999997</v>
      </c>
      <c r="F190" s="118">
        <f>SUM(F191:F191)</f>
        <v>1704024.51</v>
      </c>
      <c r="G190" s="118">
        <f>SUM(G191:G191)</f>
        <v>0</v>
      </c>
      <c r="H190" s="161">
        <f>SUM(E190+F190-G190)</f>
        <v>55482599.129999995</v>
      </c>
    </row>
    <row r="191" spans="1:8" s="77" customFormat="1" ht="12.75" customHeight="1" x14ac:dyDescent="0.25">
      <c r="A191" s="95"/>
      <c r="B191" s="110"/>
      <c r="C191" s="110">
        <v>6050</v>
      </c>
      <c r="D191" s="126" t="s">
        <v>67</v>
      </c>
      <c r="E191" s="104">
        <v>50714837.609999999</v>
      </c>
      <c r="F191" s="104">
        <f>40000+564024.51+1100000</f>
        <v>1704024.51</v>
      </c>
      <c r="G191" s="104"/>
      <c r="H191" s="104">
        <f t="shared" ref="H191:H193" si="38">SUM(E191+F191-G191)</f>
        <v>52418862.119999997</v>
      </c>
    </row>
    <row r="192" spans="1:8" s="77" customFormat="1" ht="12" customHeight="1" thickBot="1" x14ac:dyDescent="0.3">
      <c r="A192" s="95">
        <v>710</v>
      </c>
      <c r="B192" s="96"/>
      <c r="C192" s="97"/>
      <c r="D192" s="98" t="s">
        <v>166</v>
      </c>
      <c r="E192" s="94">
        <v>5537410.7999999998</v>
      </c>
      <c r="F192" s="109">
        <f>SUM(F193)</f>
        <v>50000</v>
      </c>
      <c r="G192" s="109">
        <f>SUM(G193)</f>
        <v>0</v>
      </c>
      <c r="H192" s="94">
        <f t="shared" si="38"/>
        <v>5587410.7999999998</v>
      </c>
    </row>
    <row r="193" spans="1:8" s="77" customFormat="1" ht="12" customHeight="1" thickTop="1" x14ac:dyDescent="0.25">
      <c r="A193" s="96"/>
      <c r="B193" s="158">
        <v>71035</v>
      </c>
      <c r="C193" s="158"/>
      <c r="D193" s="140" t="s">
        <v>216</v>
      </c>
      <c r="E193" s="101">
        <v>5180600</v>
      </c>
      <c r="F193" s="108">
        <f>SUM(F194)</f>
        <v>50000</v>
      </c>
      <c r="G193" s="108">
        <f>SUM(G194)</f>
        <v>0</v>
      </c>
      <c r="H193" s="101">
        <f t="shared" si="38"/>
        <v>5230600</v>
      </c>
    </row>
    <row r="194" spans="1:8" s="77" customFormat="1" ht="12" customHeight="1" x14ac:dyDescent="0.25">
      <c r="A194" s="99"/>
      <c r="B194" s="163"/>
      <c r="C194" s="158"/>
      <c r="D194" s="756" t="s">
        <v>217</v>
      </c>
      <c r="E194" s="161">
        <v>5180600</v>
      </c>
      <c r="F194" s="118">
        <f>SUM(F195:F195)</f>
        <v>50000</v>
      </c>
      <c r="G194" s="118">
        <f>SUM(G195:G195)</f>
        <v>0</v>
      </c>
      <c r="H194" s="161">
        <f>SUM(E194+F194-G194)</f>
        <v>5230600</v>
      </c>
    </row>
    <row r="195" spans="1:8" s="77" customFormat="1" ht="12" customHeight="1" x14ac:dyDescent="0.25">
      <c r="A195" s="112"/>
      <c r="B195" s="164"/>
      <c r="C195" s="164">
        <v>6050</v>
      </c>
      <c r="D195" s="100" t="s">
        <v>67</v>
      </c>
      <c r="E195" s="101">
        <v>900000</v>
      </c>
      <c r="F195" s="108">
        <v>50000</v>
      </c>
      <c r="G195" s="108"/>
      <c r="H195" s="101">
        <f t="shared" ref="H195" si="39">SUM(E195+F195-G195)</f>
        <v>950000</v>
      </c>
    </row>
    <row r="196" spans="1:8" s="77" customFormat="1" ht="12" customHeight="1" thickBot="1" x14ac:dyDescent="0.3">
      <c r="A196" s="165">
        <v>750</v>
      </c>
      <c r="B196" s="96"/>
      <c r="C196" s="97"/>
      <c r="D196" s="154" t="s">
        <v>108</v>
      </c>
      <c r="E196" s="162">
        <v>92221062.120000005</v>
      </c>
      <c r="F196" s="166">
        <f>SUM(F197,F200,F203)</f>
        <v>6255347.4899999993</v>
      </c>
      <c r="G196" s="166">
        <f>SUM(G197,G200,G203)</f>
        <v>662779.69999999995</v>
      </c>
      <c r="H196" s="162">
        <f t="shared" si="28"/>
        <v>97813629.909999996</v>
      </c>
    </row>
    <row r="197" spans="1:8" s="77" customFormat="1" ht="12" customHeight="1" thickTop="1" x14ac:dyDescent="0.25">
      <c r="A197" s="165"/>
      <c r="B197" s="138">
        <v>75023</v>
      </c>
      <c r="C197" s="138"/>
      <c r="D197" s="167" t="s">
        <v>110</v>
      </c>
      <c r="E197" s="168">
        <v>46730365.030000009</v>
      </c>
      <c r="F197" s="168">
        <f>SUM(F198,)</f>
        <v>55000</v>
      </c>
      <c r="G197" s="168">
        <f>SUM(G198,)</f>
        <v>0</v>
      </c>
      <c r="H197" s="169">
        <f t="shared" ref="H197:H199" si="40">SUM(E197+F197-G197)</f>
        <v>46785365.030000009</v>
      </c>
    </row>
    <row r="198" spans="1:8" s="77" customFormat="1" ht="12" customHeight="1" x14ac:dyDescent="0.25">
      <c r="A198" s="165"/>
      <c r="B198" s="138"/>
      <c r="C198" s="138"/>
      <c r="D198" s="756" t="s">
        <v>218</v>
      </c>
      <c r="E198" s="760">
        <v>40648865.110000007</v>
      </c>
      <c r="F198" s="760">
        <f>SUM(F199:F199)</f>
        <v>55000</v>
      </c>
      <c r="G198" s="760">
        <f>SUM(G199:G199)</f>
        <v>0</v>
      </c>
      <c r="H198" s="761">
        <f t="shared" si="40"/>
        <v>40703865.110000007</v>
      </c>
    </row>
    <row r="199" spans="1:8" s="77" customFormat="1" ht="12" customHeight="1" x14ac:dyDescent="0.25">
      <c r="A199" s="165"/>
      <c r="B199" s="138"/>
      <c r="C199" s="150">
        <v>4700</v>
      </c>
      <c r="D199" s="130" t="s">
        <v>214</v>
      </c>
      <c r="E199" s="170">
        <v>110000</v>
      </c>
      <c r="F199" s="170">
        <v>55000</v>
      </c>
      <c r="G199" s="170"/>
      <c r="H199" s="171">
        <f t="shared" si="40"/>
        <v>165000</v>
      </c>
    </row>
    <row r="200" spans="1:8" s="77" customFormat="1" ht="12" customHeight="1" x14ac:dyDescent="0.25">
      <c r="A200" s="165"/>
      <c r="B200" s="110">
        <v>75075</v>
      </c>
      <c r="C200" s="113"/>
      <c r="D200" s="112" t="s">
        <v>219</v>
      </c>
      <c r="E200" s="101">
        <v>1075256.24</v>
      </c>
      <c r="F200" s="108">
        <f>SUM(F201)</f>
        <v>0</v>
      </c>
      <c r="G200" s="108">
        <f>SUM(G201)</f>
        <v>150000</v>
      </c>
      <c r="H200" s="101">
        <f>SUM(E200+F200-G200)</f>
        <v>925256.24</v>
      </c>
    </row>
    <row r="201" spans="1:8" s="77" customFormat="1" ht="12" customHeight="1" x14ac:dyDescent="0.25">
      <c r="A201" s="165"/>
      <c r="B201" s="89"/>
      <c r="C201" s="110"/>
      <c r="D201" s="756" t="s">
        <v>204</v>
      </c>
      <c r="E201" s="161">
        <v>1060400</v>
      </c>
      <c r="F201" s="118">
        <f>SUM(F202)</f>
        <v>0</v>
      </c>
      <c r="G201" s="118">
        <f>SUM(G202)</f>
        <v>150000</v>
      </c>
      <c r="H201" s="161">
        <f>SUM(E201+F201-G201)</f>
        <v>910400</v>
      </c>
    </row>
    <row r="202" spans="1:8" s="77" customFormat="1" ht="12" customHeight="1" x14ac:dyDescent="0.25">
      <c r="A202" s="165"/>
      <c r="B202" s="90"/>
      <c r="C202" s="110">
        <v>4300</v>
      </c>
      <c r="D202" s="126" t="s">
        <v>198</v>
      </c>
      <c r="E202" s="104">
        <v>1016000</v>
      </c>
      <c r="F202" s="105"/>
      <c r="G202" s="105">
        <v>150000</v>
      </c>
      <c r="H202" s="104">
        <f t="shared" ref="H202:H241" si="41">SUM(E202+F202-G202)</f>
        <v>866000</v>
      </c>
    </row>
    <row r="203" spans="1:8" s="77" customFormat="1" ht="12" customHeight="1" x14ac:dyDescent="0.25">
      <c r="A203" s="82"/>
      <c r="B203" s="110">
        <v>75095</v>
      </c>
      <c r="C203" s="110"/>
      <c r="D203" s="100" t="s">
        <v>112</v>
      </c>
      <c r="E203" s="101">
        <v>37499671.219999999</v>
      </c>
      <c r="F203" s="108">
        <f>SUM(F204,F206,F208,F210,)</f>
        <v>6200347.4899999993</v>
      </c>
      <c r="G203" s="108">
        <f>SUM(G204,G206,G208,G210,)</f>
        <v>512779.7</v>
      </c>
      <c r="H203" s="101">
        <f t="shared" si="41"/>
        <v>43187239.009999998</v>
      </c>
    </row>
    <row r="204" spans="1:8" s="77" customFormat="1" ht="11.25" customHeight="1" x14ac:dyDescent="0.25">
      <c r="A204" s="82"/>
      <c r="B204" s="110"/>
      <c r="C204" s="90"/>
      <c r="D204" s="749" t="s">
        <v>215</v>
      </c>
      <c r="E204" s="161">
        <v>2959375.57</v>
      </c>
      <c r="F204" s="118">
        <f>SUM(F205:F205)</f>
        <v>1146298.02</v>
      </c>
      <c r="G204" s="118">
        <f>SUM(G205:G205)</f>
        <v>0</v>
      </c>
      <c r="H204" s="161">
        <f t="shared" si="41"/>
        <v>4105673.59</v>
      </c>
    </row>
    <row r="205" spans="1:8" s="77" customFormat="1" ht="11.25" customHeight="1" x14ac:dyDescent="0.25">
      <c r="A205" s="82"/>
      <c r="B205" s="110"/>
      <c r="C205" s="110">
        <v>6050</v>
      </c>
      <c r="D205" s="126" t="s">
        <v>67</v>
      </c>
      <c r="E205" s="172">
        <v>2591000</v>
      </c>
      <c r="F205" s="105">
        <f>1034140.42+112157.6</f>
        <v>1146298.02</v>
      </c>
      <c r="G205" s="105"/>
      <c r="H205" s="104">
        <f t="shared" si="41"/>
        <v>3737298.02</v>
      </c>
    </row>
    <row r="206" spans="1:8" s="77" customFormat="1" ht="36" customHeight="1" x14ac:dyDescent="0.25">
      <c r="A206" s="82"/>
      <c r="B206" s="110"/>
      <c r="C206" s="110"/>
      <c r="D206" s="754" t="s">
        <v>220</v>
      </c>
      <c r="E206" s="161">
        <v>17242124.710000001</v>
      </c>
      <c r="F206" s="118">
        <f>SUM(F207:F207)</f>
        <v>5041269.7699999996</v>
      </c>
      <c r="G206" s="118">
        <f>SUM(G207:G207)</f>
        <v>0</v>
      </c>
      <c r="H206" s="161">
        <f t="shared" ref="H206:H207" si="42">SUM(E206+F206-G206)</f>
        <v>22283394.48</v>
      </c>
    </row>
    <row r="207" spans="1:8" s="77" customFormat="1" ht="11.25" customHeight="1" x14ac:dyDescent="0.25">
      <c r="A207" s="82"/>
      <c r="B207" s="110"/>
      <c r="C207" s="158">
        <v>6059</v>
      </c>
      <c r="D207" s="137" t="s">
        <v>67</v>
      </c>
      <c r="E207" s="105">
        <v>8439683.0299999993</v>
      </c>
      <c r="F207" s="104">
        <v>5041269.7699999996</v>
      </c>
      <c r="G207" s="104"/>
      <c r="H207" s="104">
        <f t="shared" si="42"/>
        <v>13480952.799999999</v>
      </c>
    </row>
    <row r="208" spans="1:8" s="77" customFormat="1" ht="11.25" customHeight="1" x14ac:dyDescent="0.25">
      <c r="A208" s="82"/>
      <c r="B208" s="110"/>
      <c r="C208" s="90"/>
      <c r="D208" s="759" t="s">
        <v>75</v>
      </c>
      <c r="E208" s="161">
        <v>500000</v>
      </c>
      <c r="F208" s="118">
        <f>SUM(F209:F209)</f>
        <v>0</v>
      </c>
      <c r="G208" s="118">
        <f>SUM(G209:G209)</f>
        <v>500000</v>
      </c>
      <c r="H208" s="161">
        <f t="shared" ref="H208:H209" si="43">SUM(E208+F208-G208)</f>
        <v>0</v>
      </c>
    </row>
    <row r="209" spans="1:8" s="77" customFormat="1" ht="11.25" customHeight="1" x14ac:dyDescent="0.25">
      <c r="A209" s="82"/>
      <c r="B209" s="110"/>
      <c r="C209" s="110">
        <v>6050</v>
      </c>
      <c r="D209" s="126" t="s">
        <v>67</v>
      </c>
      <c r="E209" s="105">
        <v>500000</v>
      </c>
      <c r="F209" s="104"/>
      <c r="G209" s="104">
        <v>500000</v>
      </c>
      <c r="H209" s="104">
        <f t="shared" si="43"/>
        <v>0</v>
      </c>
    </row>
    <row r="210" spans="1:8" s="77" customFormat="1" ht="24" customHeight="1" x14ac:dyDescent="0.25">
      <c r="A210" s="82"/>
      <c r="B210" s="110"/>
      <c r="C210" s="110"/>
      <c r="D210" s="762" t="s">
        <v>221</v>
      </c>
      <c r="E210" s="161">
        <v>212495</v>
      </c>
      <c r="F210" s="118">
        <f>SUM(F211:F214)</f>
        <v>12779.7</v>
      </c>
      <c r="G210" s="118">
        <f>SUM(G211:G214)</f>
        <v>12779.7</v>
      </c>
      <c r="H210" s="161">
        <f>SUM(E210+F210-G210)</f>
        <v>212495</v>
      </c>
    </row>
    <row r="211" spans="1:8" s="77" customFormat="1" ht="11.25" customHeight="1" x14ac:dyDescent="0.25">
      <c r="A211" s="82"/>
      <c r="B211" s="110"/>
      <c r="C211" s="155" t="s">
        <v>222</v>
      </c>
      <c r="D211" s="156" t="s">
        <v>197</v>
      </c>
      <c r="E211" s="104">
        <v>14249.25</v>
      </c>
      <c r="F211" s="104"/>
      <c r="G211" s="104">
        <v>1916.96</v>
      </c>
      <c r="H211" s="104">
        <f t="shared" ref="H211:H214" si="44">SUM(E211+F211-G211)</f>
        <v>12332.29</v>
      </c>
    </row>
    <row r="212" spans="1:8" s="77" customFormat="1" ht="11.25" customHeight="1" x14ac:dyDescent="0.25">
      <c r="A212" s="82"/>
      <c r="B212" s="110"/>
      <c r="C212" s="155" t="s">
        <v>223</v>
      </c>
      <c r="D212" s="156" t="s">
        <v>197</v>
      </c>
      <c r="E212" s="104">
        <v>80745.75</v>
      </c>
      <c r="F212" s="104"/>
      <c r="G212" s="104">
        <v>10862.74</v>
      </c>
      <c r="H212" s="104">
        <f t="shared" si="44"/>
        <v>69883.009999999995</v>
      </c>
    </row>
    <row r="213" spans="1:8" s="77" customFormat="1" ht="11.25" customHeight="1" x14ac:dyDescent="0.25">
      <c r="A213" s="82"/>
      <c r="B213" s="110"/>
      <c r="C213" s="157">
        <v>6066</v>
      </c>
      <c r="D213" s="156" t="s">
        <v>207</v>
      </c>
      <c r="E213" s="104">
        <v>0</v>
      </c>
      <c r="F213" s="104">
        <v>1916.96</v>
      </c>
      <c r="G213" s="104"/>
      <c r="H213" s="104">
        <f t="shared" si="44"/>
        <v>1916.96</v>
      </c>
    </row>
    <row r="214" spans="1:8" s="77" customFormat="1" ht="11.25" customHeight="1" x14ac:dyDescent="0.25">
      <c r="A214" s="82"/>
      <c r="B214" s="110"/>
      <c r="C214" s="157">
        <v>6067</v>
      </c>
      <c r="D214" s="156" t="s">
        <v>207</v>
      </c>
      <c r="E214" s="104">
        <v>0</v>
      </c>
      <c r="F214" s="104">
        <v>10862.74</v>
      </c>
      <c r="G214" s="104"/>
      <c r="H214" s="104">
        <f t="shared" si="44"/>
        <v>10862.74</v>
      </c>
    </row>
    <row r="215" spans="1:8" s="77" customFormat="1" ht="11.25" customHeight="1" x14ac:dyDescent="0.25">
      <c r="A215" s="95">
        <v>754</v>
      </c>
      <c r="B215" s="79"/>
      <c r="C215" s="79"/>
      <c r="D215" s="123" t="s">
        <v>224</v>
      </c>
      <c r="E215" s="105"/>
      <c r="F215" s="105"/>
      <c r="G215" s="105"/>
      <c r="H215" s="105"/>
    </row>
    <row r="216" spans="1:8" s="77" customFormat="1" ht="11.25" customHeight="1" thickBot="1" x14ac:dyDescent="0.3">
      <c r="A216" s="95"/>
      <c r="B216" s="79"/>
      <c r="C216" s="79"/>
      <c r="D216" s="123" t="s">
        <v>225</v>
      </c>
      <c r="E216" s="94">
        <v>8450099.9500000011</v>
      </c>
      <c r="F216" s="109">
        <f>SUM(F217)</f>
        <v>138786.5</v>
      </c>
      <c r="G216" s="109">
        <f>SUM(G217)</f>
        <v>0</v>
      </c>
      <c r="H216" s="94">
        <f>SUM(E216+F216-G216)</f>
        <v>8588886.4500000011</v>
      </c>
    </row>
    <row r="217" spans="1:8" s="77" customFormat="1" ht="11.25" customHeight="1" thickTop="1" x14ac:dyDescent="0.25">
      <c r="A217" s="95"/>
      <c r="B217" s="110">
        <v>75416</v>
      </c>
      <c r="C217" s="110"/>
      <c r="D217" s="100" t="s">
        <v>117</v>
      </c>
      <c r="E217" s="101">
        <v>7964464.3500000015</v>
      </c>
      <c r="F217" s="108">
        <f>SUM(F218,F223)</f>
        <v>138786.5</v>
      </c>
      <c r="G217" s="108">
        <f>SUM(G218)</f>
        <v>0</v>
      </c>
      <c r="H217" s="101">
        <f>SUM(E217+F217-G217)</f>
        <v>8103250.8500000015</v>
      </c>
    </row>
    <row r="218" spans="1:8" s="77" customFormat="1" ht="11.25" customHeight="1" x14ac:dyDescent="0.25">
      <c r="A218" s="95"/>
      <c r="B218" s="110"/>
      <c r="C218" s="110"/>
      <c r="D218" s="755" t="s">
        <v>226</v>
      </c>
      <c r="E218" s="161">
        <v>6637825.6700000018</v>
      </c>
      <c r="F218" s="118">
        <f>SUM(F219:F222)</f>
        <v>120510</v>
      </c>
      <c r="G218" s="118">
        <f>SUM(G219:G222)</f>
        <v>0</v>
      </c>
      <c r="H218" s="161">
        <f>SUM(E218+F218-G218)</f>
        <v>6758335.6700000018</v>
      </c>
    </row>
    <row r="219" spans="1:8" s="77" customFormat="1" ht="11.25" customHeight="1" x14ac:dyDescent="0.25">
      <c r="A219" s="95"/>
      <c r="B219" s="90"/>
      <c r="C219" s="110">
        <v>4010</v>
      </c>
      <c r="D219" s="126" t="s">
        <v>227</v>
      </c>
      <c r="E219" s="171">
        <v>4424726.5600000005</v>
      </c>
      <c r="F219" s="171">
        <v>100000</v>
      </c>
      <c r="G219" s="171"/>
      <c r="H219" s="104">
        <f t="shared" ref="H219:H222" si="45">SUM(E219+F219-G219)</f>
        <v>4524726.5600000005</v>
      </c>
    </row>
    <row r="220" spans="1:8" s="77" customFormat="1" ht="11.25" customHeight="1" x14ac:dyDescent="0.25">
      <c r="A220" s="95"/>
      <c r="B220" s="90"/>
      <c r="C220" s="110">
        <v>4110</v>
      </c>
      <c r="D220" s="126" t="s">
        <v>228</v>
      </c>
      <c r="E220" s="171">
        <v>787224.48</v>
      </c>
      <c r="F220" s="171">
        <v>17060</v>
      </c>
      <c r="G220" s="171"/>
      <c r="H220" s="104">
        <f t="shared" si="45"/>
        <v>804284.48</v>
      </c>
    </row>
    <row r="221" spans="1:8" s="77" customFormat="1" ht="11.25" customHeight="1" x14ac:dyDescent="0.25">
      <c r="A221" s="95"/>
      <c r="B221" s="90"/>
      <c r="C221" s="110">
        <v>4120</v>
      </c>
      <c r="D221" s="126" t="s">
        <v>229</v>
      </c>
      <c r="E221" s="171">
        <v>100551.19</v>
      </c>
      <c r="F221" s="171">
        <v>2450</v>
      </c>
      <c r="G221" s="171"/>
      <c r="H221" s="104">
        <f t="shared" si="45"/>
        <v>103001.19</v>
      </c>
    </row>
    <row r="222" spans="1:8" s="77" customFormat="1" ht="11.25" customHeight="1" x14ac:dyDescent="0.25">
      <c r="A222" s="95"/>
      <c r="B222" s="90"/>
      <c r="C222" s="157">
        <v>4710</v>
      </c>
      <c r="D222" s="156" t="s">
        <v>230</v>
      </c>
      <c r="E222" s="171">
        <v>16599.439999999999</v>
      </c>
      <c r="F222" s="171">
        <v>1000</v>
      </c>
      <c r="G222" s="171"/>
      <c r="H222" s="104">
        <f t="shared" si="45"/>
        <v>17599.439999999999</v>
      </c>
    </row>
    <row r="223" spans="1:8" s="77" customFormat="1" ht="11.25" customHeight="1" x14ac:dyDescent="0.25">
      <c r="A223" s="95"/>
      <c r="B223" s="90"/>
      <c r="C223" s="110"/>
      <c r="D223" s="763" t="s">
        <v>231</v>
      </c>
      <c r="E223" s="161">
        <v>1318838.68</v>
      </c>
      <c r="F223" s="118">
        <f>SUM(F224:F227)</f>
        <v>18276.5</v>
      </c>
      <c r="G223" s="118">
        <f>SUM(G224:G227)</f>
        <v>0</v>
      </c>
      <c r="H223" s="161">
        <f>SUM(E223+F223-G223)</f>
        <v>1337115.18</v>
      </c>
    </row>
    <row r="224" spans="1:8" s="77" customFormat="1" ht="11.25" customHeight="1" x14ac:dyDescent="0.25">
      <c r="A224" s="95"/>
      <c r="B224" s="90"/>
      <c r="C224" s="110">
        <v>4010</v>
      </c>
      <c r="D224" s="126" t="s">
        <v>227</v>
      </c>
      <c r="E224" s="171">
        <v>824496.44</v>
      </c>
      <c r="F224" s="171">
        <v>15000</v>
      </c>
      <c r="G224" s="171"/>
      <c r="H224" s="104">
        <f t="shared" ref="H224:H227" si="46">SUM(E224+F224-G224)</f>
        <v>839496.44</v>
      </c>
    </row>
    <row r="225" spans="1:8" s="77" customFormat="1" ht="11.25" customHeight="1" x14ac:dyDescent="0.25">
      <c r="A225" s="82"/>
      <c r="B225" s="110"/>
      <c r="C225" s="110">
        <v>4110</v>
      </c>
      <c r="D225" s="126" t="s">
        <v>228</v>
      </c>
      <c r="E225" s="104">
        <v>161266.18</v>
      </c>
      <c r="F225" s="105">
        <v>2559</v>
      </c>
      <c r="G225" s="105"/>
      <c r="H225" s="104">
        <f t="shared" si="46"/>
        <v>163825.18</v>
      </c>
    </row>
    <row r="226" spans="1:8" s="77" customFormat="1" ht="11.25" customHeight="1" x14ac:dyDescent="0.25">
      <c r="A226" s="82"/>
      <c r="B226" s="110"/>
      <c r="C226" s="110">
        <v>4120</v>
      </c>
      <c r="D226" s="126" t="s">
        <v>229</v>
      </c>
      <c r="E226" s="104">
        <v>17910.060000000001</v>
      </c>
      <c r="F226" s="105">
        <v>367.5</v>
      </c>
      <c r="G226" s="105"/>
      <c r="H226" s="104">
        <f t="shared" si="46"/>
        <v>18277.560000000001</v>
      </c>
    </row>
    <row r="227" spans="1:8" s="77" customFormat="1" ht="11.25" customHeight="1" x14ac:dyDescent="0.25">
      <c r="A227" s="82"/>
      <c r="B227" s="110"/>
      <c r="C227" s="157">
        <v>4710</v>
      </c>
      <c r="D227" s="156" t="s">
        <v>230</v>
      </c>
      <c r="E227" s="104">
        <v>2025</v>
      </c>
      <c r="F227" s="105">
        <v>350</v>
      </c>
      <c r="G227" s="105"/>
      <c r="H227" s="104">
        <f t="shared" si="46"/>
        <v>2375</v>
      </c>
    </row>
    <row r="228" spans="1:8" s="77" customFormat="1" ht="11.25" customHeight="1" thickBot="1" x14ac:dyDescent="0.3">
      <c r="A228" s="173">
        <v>801</v>
      </c>
      <c r="B228" s="173"/>
      <c r="C228" s="174"/>
      <c r="D228" s="154" t="s">
        <v>174</v>
      </c>
      <c r="E228" s="175">
        <v>242452473.18999997</v>
      </c>
      <c r="F228" s="166">
        <f>SUM(F229,F242,F247,F255,F261,F268,F272,F281,F289,F296,)</f>
        <v>19017000</v>
      </c>
      <c r="G228" s="166">
        <f>SUM(G229,G242,G247,G255,G261,G268,G272,G281,G289,G296,)</f>
        <v>740000</v>
      </c>
      <c r="H228" s="162">
        <f t="shared" si="41"/>
        <v>260729473.18999997</v>
      </c>
    </row>
    <row r="229" spans="1:8" s="77" customFormat="1" ht="11.25" customHeight="1" thickTop="1" x14ac:dyDescent="0.25">
      <c r="A229" s="173"/>
      <c r="B229" s="99">
        <v>80101</v>
      </c>
      <c r="C229" s="90"/>
      <c r="D229" s="100" t="s">
        <v>232</v>
      </c>
      <c r="E229" s="101">
        <v>124162025.81</v>
      </c>
      <c r="F229" s="108">
        <f>SUM(F230,F232,F240,)</f>
        <v>4827650</v>
      </c>
      <c r="G229" s="108">
        <f>SUM(G230,G232,G240,)</f>
        <v>440000</v>
      </c>
      <c r="H229" s="101">
        <f t="shared" si="41"/>
        <v>128549675.81</v>
      </c>
    </row>
    <row r="230" spans="1:8" s="77" customFormat="1" ht="11.25" customHeight="1" x14ac:dyDescent="0.25">
      <c r="A230" s="173"/>
      <c r="B230" s="99"/>
      <c r="C230" s="90"/>
      <c r="D230" s="751" t="s">
        <v>233</v>
      </c>
      <c r="E230" s="161">
        <v>11682584.359999999</v>
      </c>
      <c r="F230" s="161">
        <f>SUM(F231:F231)</f>
        <v>0</v>
      </c>
      <c r="G230" s="161">
        <f>SUM(G231:G231)</f>
        <v>400000</v>
      </c>
      <c r="H230" s="161">
        <f t="shared" si="41"/>
        <v>11282584.359999999</v>
      </c>
    </row>
    <row r="231" spans="1:8" s="77" customFormat="1" ht="34.5" customHeight="1" x14ac:dyDescent="0.25">
      <c r="A231" s="173"/>
      <c r="B231" s="99"/>
      <c r="C231" s="106" t="s">
        <v>234</v>
      </c>
      <c r="D231" s="120" t="s">
        <v>235</v>
      </c>
      <c r="E231" s="105">
        <v>8070952.1600000001</v>
      </c>
      <c r="F231" s="105"/>
      <c r="G231" s="105">
        <v>400000</v>
      </c>
      <c r="H231" s="105">
        <f t="shared" si="41"/>
        <v>7670952.1600000001</v>
      </c>
    </row>
    <row r="232" spans="1:8" s="77" customFormat="1" ht="11.25" customHeight="1" x14ac:dyDescent="0.25">
      <c r="A232" s="173"/>
      <c r="B232" s="96"/>
      <c r="C232" s="90"/>
      <c r="D232" s="749" t="s">
        <v>176</v>
      </c>
      <c r="E232" s="161">
        <v>106549441.45</v>
      </c>
      <c r="F232" s="118">
        <f>SUM(F233:F239)</f>
        <v>4820650</v>
      </c>
      <c r="G232" s="118">
        <f>SUM(G233:G239)</f>
        <v>40000</v>
      </c>
      <c r="H232" s="161">
        <f t="shared" si="41"/>
        <v>111330091.45</v>
      </c>
    </row>
    <row r="233" spans="1:8" s="77" customFormat="1" ht="11.25" customHeight="1" x14ac:dyDescent="0.25">
      <c r="A233" s="173"/>
      <c r="B233" s="96"/>
      <c r="C233" s="157">
        <v>3020</v>
      </c>
      <c r="D233" s="156" t="s">
        <v>236</v>
      </c>
      <c r="E233" s="104">
        <v>429179</v>
      </c>
      <c r="F233" s="105">
        <v>4000</v>
      </c>
      <c r="G233" s="105"/>
      <c r="H233" s="105">
        <f t="shared" si="41"/>
        <v>433179</v>
      </c>
    </row>
    <row r="234" spans="1:8" s="77" customFormat="1" ht="11.25" customHeight="1" x14ac:dyDescent="0.25">
      <c r="A234" s="173"/>
      <c r="B234" s="96"/>
      <c r="C234" s="110">
        <v>4010</v>
      </c>
      <c r="D234" s="126" t="s">
        <v>227</v>
      </c>
      <c r="E234" s="104">
        <v>13498386.539999999</v>
      </c>
      <c r="F234" s="105">
        <v>1034690</v>
      </c>
      <c r="G234" s="105"/>
      <c r="H234" s="105">
        <f t="shared" si="41"/>
        <v>14533076.539999999</v>
      </c>
    </row>
    <row r="235" spans="1:8" s="77" customFormat="1" ht="11.25" customHeight="1" x14ac:dyDescent="0.25">
      <c r="A235" s="173"/>
      <c r="B235" s="96"/>
      <c r="C235" s="110">
        <v>4110</v>
      </c>
      <c r="D235" s="126" t="s">
        <v>228</v>
      </c>
      <c r="E235" s="104">
        <v>13474755</v>
      </c>
      <c r="F235" s="105">
        <v>857006</v>
      </c>
      <c r="G235" s="105"/>
      <c r="H235" s="105">
        <f t="shared" si="41"/>
        <v>14331761</v>
      </c>
    </row>
    <row r="236" spans="1:8" s="77" customFormat="1" ht="11.25" customHeight="1" x14ac:dyDescent="0.25">
      <c r="A236" s="173"/>
      <c r="B236" s="96"/>
      <c r="C236" s="110">
        <v>4120</v>
      </c>
      <c r="D236" s="126" t="s">
        <v>229</v>
      </c>
      <c r="E236" s="104">
        <v>1951435</v>
      </c>
      <c r="F236" s="105">
        <v>7500</v>
      </c>
      <c r="G236" s="105"/>
      <c r="H236" s="105">
        <f t="shared" si="41"/>
        <v>1958935</v>
      </c>
    </row>
    <row r="237" spans="1:8" s="77" customFormat="1" ht="11.25" customHeight="1" x14ac:dyDescent="0.25">
      <c r="A237" s="173"/>
      <c r="B237" s="96"/>
      <c r="C237" s="157">
        <v>4260</v>
      </c>
      <c r="D237" s="156" t="s">
        <v>209</v>
      </c>
      <c r="E237" s="104">
        <v>7198944</v>
      </c>
      <c r="F237" s="105"/>
      <c r="G237" s="105">
        <v>40000</v>
      </c>
      <c r="H237" s="105">
        <f t="shared" si="41"/>
        <v>7158944</v>
      </c>
    </row>
    <row r="238" spans="1:8" s="77" customFormat="1" ht="11.25" customHeight="1" x14ac:dyDescent="0.25">
      <c r="A238" s="173"/>
      <c r="B238" s="96"/>
      <c r="C238" s="157">
        <v>4710</v>
      </c>
      <c r="D238" s="156" t="s">
        <v>230</v>
      </c>
      <c r="E238" s="104">
        <v>282980</v>
      </c>
      <c r="F238" s="105">
        <v>58125</v>
      </c>
      <c r="G238" s="105"/>
      <c r="H238" s="105">
        <f t="shared" si="41"/>
        <v>341105</v>
      </c>
    </row>
    <row r="239" spans="1:8" s="77" customFormat="1" ht="11.25" customHeight="1" x14ac:dyDescent="0.25">
      <c r="A239" s="173"/>
      <c r="B239" s="96"/>
      <c r="C239" s="110">
        <v>4790</v>
      </c>
      <c r="D239" s="126" t="s">
        <v>237</v>
      </c>
      <c r="E239" s="104">
        <v>56557228.640000001</v>
      </c>
      <c r="F239" s="105">
        <v>2859329</v>
      </c>
      <c r="G239" s="105"/>
      <c r="H239" s="105">
        <f t="shared" si="41"/>
        <v>59416557.640000001</v>
      </c>
    </row>
    <row r="240" spans="1:8" s="77" customFormat="1" ht="11.25" customHeight="1" x14ac:dyDescent="0.25">
      <c r="A240" s="173"/>
      <c r="B240" s="96"/>
      <c r="C240" s="90"/>
      <c r="D240" s="749" t="s">
        <v>215</v>
      </c>
      <c r="E240" s="161">
        <v>5930000</v>
      </c>
      <c r="F240" s="118">
        <f>SUM(F241:F241)</f>
        <v>7000</v>
      </c>
      <c r="G240" s="118">
        <f>SUM(G241:G241)</f>
        <v>0</v>
      </c>
      <c r="H240" s="161">
        <f t="shared" si="41"/>
        <v>5937000</v>
      </c>
    </row>
    <row r="241" spans="1:8" s="77" customFormat="1" ht="11.25" customHeight="1" x14ac:dyDescent="0.25">
      <c r="A241" s="173"/>
      <c r="B241" s="96"/>
      <c r="C241" s="110">
        <v>6050</v>
      </c>
      <c r="D241" s="126" t="s">
        <v>67</v>
      </c>
      <c r="E241" s="172">
        <v>5570000</v>
      </c>
      <c r="F241" s="105">
        <v>7000</v>
      </c>
      <c r="G241" s="105"/>
      <c r="H241" s="105">
        <f t="shared" si="41"/>
        <v>5577000</v>
      </c>
    </row>
    <row r="242" spans="1:8" s="77" customFormat="1" ht="11.25" customHeight="1" x14ac:dyDescent="0.25">
      <c r="A242" s="173"/>
      <c r="B242" s="99">
        <v>80103</v>
      </c>
      <c r="C242" s="90"/>
      <c r="D242" s="100" t="s">
        <v>238</v>
      </c>
      <c r="E242" s="108">
        <v>580313.39</v>
      </c>
      <c r="F242" s="108">
        <f>SUM(F243,)</f>
        <v>14200</v>
      </c>
      <c r="G242" s="108">
        <f>SUM(G243,)</f>
        <v>0</v>
      </c>
      <c r="H242" s="101">
        <f>SUM(E242+F242-G242)</f>
        <v>594513.39</v>
      </c>
    </row>
    <row r="243" spans="1:8" s="77" customFormat="1" ht="11.25" customHeight="1" x14ac:dyDescent="0.25">
      <c r="A243" s="173"/>
      <c r="B243" s="99"/>
      <c r="C243" s="90"/>
      <c r="D243" s="749" t="s">
        <v>176</v>
      </c>
      <c r="E243" s="161">
        <v>381934.19</v>
      </c>
      <c r="F243" s="161">
        <f>SUM(F244:F246)</f>
        <v>14200</v>
      </c>
      <c r="G243" s="161">
        <f>SUM(G244:G246)</f>
        <v>0</v>
      </c>
      <c r="H243" s="161">
        <f>SUM(E243+F243-G243)</f>
        <v>396134.19</v>
      </c>
    </row>
    <row r="244" spans="1:8" s="77" customFormat="1" ht="11.25" customHeight="1" x14ac:dyDescent="0.25">
      <c r="A244" s="173"/>
      <c r="B244" s="99"/>
      <c r="C244" s="110">
        <v>4110</v>
      </c>
      <c r="D244" s="126" t="s">
        <v>228</v>
      </c>
      <c r="E244" s="104">
        <v>41972</v>
      </c>
      <c r="F244" s="104">
        <v>5000</v>
      </c>
      <c r="G244" s="104"/>
      <c r="H244" s="104">
        <f t="shared" ref="H244:H272" si="47">SUM(E244+F244-G244)</f>
        <v>46972</v>
      </c>
    </row>
    <row r="245" spans="1:8" s="77" customFormat="1" ht="11.25" customHeight="1" x14ac:dyDescent="0.25">
      <c r="A245" s="173"/>
      <c r="B245" s="99"/>
      <c r="C245" s="110">
        <v>4120</v>
      </c>
      <c r="D245" s="126" t="s">
        <v>229</v>
      </c>
      <c r="E245" s="104">
        <v>5984</v>
      </c>
      <c r="F245" s="104">
        <v>200</v>
      </c>
      <c r="G245" s="104"/>
      <c r="H245" s="104">
        <f>SUM(E245+F245-G245)</f>
        <v>6184</v>
      </c>
    </row>
    <row r="246" spans="1:8" s="77" customFormat="1" ht="11.25" customHeight="1" x14ac:dyDescent="0.25">
      <c r="A246" s="173"/>
      <c r="B246" s="99"/>
      <c r="C246" s="110">
        <v>4790</v>
      </c>
      <c r="D246" s="126" t="s">
        <v>237</v>
      </c>
      <c r="E246" s="104">
        <v>195016</v>
      </c>
      <c r="F246" s="104">
        <v>9000</v>
      </c>
      <c r="G246" s="104"/>
      <c r="H246" s="104">
        <f t="shared" si="47"/>
        <v>204016</v>
      </c>
    </row>
    <row r="247" spans="1:8" s="77" customFormat="1" ht="11.25" customHeight="1" x14ac:dyDescent="0.25">
      <c r="A247" s="173"/>
      <c r="B247" s="99">
        <v>80104</v>
      </c>
      <c r="C247" s="90"/>
      <c r="D247" s="100" t="s">
        <v>239</v>
      </c>
      <c r="E247" s="101">
        <v>59481587.730000004</v>
      </c>
      <c r="F247" s="108">
        <f>SUM(F248,)</f>
        <v>5871825</v>
      </c>
      <c r="G247" s="108">
        <f>SUM(G248,)</f>
        <v>0</v>
      </c>
      <c r="H247" s="101">
        <f t="shared" si="47"/>
        <v>65353412.730000004</v>
      </c>
    </row>
    <row r="248" spans="1:8" s="77" customFormat="1" ht="11.25" customHeight="1" x14ac:dyDescent="0.25">
      <c r="A248" s="173"/>
      <c r="B248" s="96"/>
      <c r="C248" s="90"/>
      <c r="D248" s="749" t="s">
        <v>176</v>
      </c>
      <c r="E248" s="161">
        <v>45544314.730000004</v>
      </c>
      <c r="F248" s="118">
        <f>SUM(F249:F254)</f>
        <v>5871825</v>
      </c>
      <c r="G248" s="118">
        <f>SUM(G249:G254)</f>
        <v>0</v>
      </c>
      <c r="H248" s="161">
        <f t="shared" si="47"/>
        <v>51416139.730000004</v>
      </c>
    </row>
    <row r="249" spans="1:8" s="77" customFormat="1" ht="11.25" customHeight="1" x14ac:dyDescent="0.25">
      <c r="A249" s="173"/>
      <c r="B249" s="96"/>
      <c r="C249" s="157">
        <v>3020</v>
      </c>
      <c r="D249" s="156" t="s">
        <v>236</v>
      </c>
      <c r="E249" s="104">
        <v>385802</v>
      </c>
      <c r="F249" s="105">
        <v>20000</v>
      </c>
      <c r="G249" s="105"/>
      <c r="H249" s="105">
        <f t="shared" si="47"/>
        <v>405802</v>
      </c>
    </row>
    <row r="250" spans="1:8" s="77" customFormat="1" ht="11.25" customHeight="1" x14ac:dyDescent="0.25">
      <c r="A250" s="173"/>
      <c r="B250" s="96"/>
      <c r="C250" s="110">
        <v>4010</v>
      </c>
      <c r="D250" s="126" t="s">
        <v>227</v>
      </c>
      <c r="E250" s="104">
        <v>12281924.74</v>
      </c>
      <c r="F250" s="105">
        <v>1651300</v>
      </c>
      <c r="G250" s="105"/>
      <c r="H250" s="105">
        <f t="shared" si="47"/>
        <v>13933224.74</v>
      </c>
    </row>
    <row r="251" spans="1:8" s="77" customFormat="1" ht="11.25" customHeight="1" x14ac:dyDescent="0.25">
      <c r="A251" s="173"/>
      <c r="B251" s="96"/>
      <c r="C251" s="110">
        <v>4110</v>
      </c>
      <c r="D251" s="126" t="s">
        <v>228</v>
      </c>
      <c r="E251" s="104">
        <v>5754695</v>
      </c>
      <c r="F251" s="105">
        <v>821625</v>
      </c>
      <c r="G251" s="105"/>
      <c r="H251" s="105">
        <f t="shared" si="47"/>
        <v>6576320</v>
      </c>
    </row>
    <row r="252" spans="1:8" s="77" customFormat="1" ht="11.25" customHeight="1" x14ac:dyDescent="0.25">
      <c r="A252" s="173"/>
      <c r="B252" s="96"/>
      <c r="C252" s="110">
        <v>4120</v>
      </c>
      <c r="D252" s="126" t="s">
        <v>229</v>
      </c>
      <c r="E252" s="104">
        <v>812591</v>
      </c>
      <c r="F252" s="105">
        <v>20775</v>
      </c>
      <c r="G252" s="105"/>
      <c r="H252" s="105">
        <f t="shared" si="47"/>
        <v>833366</v>
      </c>
    </row>
    <row r="253" spans="1:8" s="77" customFormat="1" ht="11.25" customHeight="1" x14ac:dyDescent="0.25">
      <c r="A253" s="173"/>
      <c r="B253" s="96"/>
      <c r="C253" s="157">
        <v>4710</v>
      </c>
      <c r="D253" s="156" t="s">
        <v>230</v>
      </c>
      <c r="E253" s="104">
        <v>174146</v>
      </c>
      <c r="F253" s="105">
        <v>19125</v>
      </c>
      <c r="G253" s="105"/>
      <c r="H253" s="105">
        <f t="shared" si="47"/>
        <v>193271</v>
      </c>
    </row>
    <row r="254" spans="1:8" s="77" customFormat="1" ht="11.25" customHeight="1" x14ac:dyDescent="0.25">
      <c r="A254" s="173"/>
      <c r="B254" s="96"/>
      <c r="C254" s="110">
        <v>4790</v>
      </c>
      <c r="D254" s="126" t="s">
        <v>237</v>
      </c>
      <c r="E254" s="104">
        <v>17218434.68</v>
      </c>
      <c r="F254" s="105">
        <v>3339000</v>
      </c>
      <c r="G254" s="105"/>
      <c r="H254" s="105">
        <f t="shared" si="47"/>
        <v>20557434.68</v>
      </c>
    </row>
    <row r="255" spans="1:8" s="77" customFormat="1" ht="11.25" customHeight="1" x14ac:dyDescent="0.25">
      <c r="A255" s="173"/>
      <c r="B255" s="99">
        <v>80105</v>
      </c>
      <c r="C255" s="90"/>
      <c r="D255" s="112" t="s">
        <v>240</v>
      </c>
      <c r="E255" s="101">
        <v>1755527.26</v>
      </c>
      <c r="F255" s="108">
        <f>SUM(F256,)</f>
        <v>539664</v>
      </c>
      <c r="G255" s="108">
        <f>SUM(G256,)</f>
        <v>0</v>
      </c>
      <c r="H255" s="101">
        <f t="shared" si="47"/>
        <v>2295191.2599999998</v>
      </c>
    </row>
    <row r="256" spans="1:8" s="77" customFormat="1" ht="11.25" customHeight="1" x14ac:dyDescent="0.25">
      <c r="A256" s="173"/>
      <c r="B256" s="96"/>
      <c r="C256" s="90"/>
      <c r="D256" s="749" t="s">
        <v>176</v>
      </c>
      <c r="E256" s="161">
        <v>1755527.26</v>
      </c>
      <c r="F256" s="118">
        <f>SUM(F257:F260)</f>
        <v>539664</v>
      </c>
      <c r="G256" s="118">
        <f>SUM(G257:G260)</f>
        <v>0</v>
      </c>
      <c r="H256" s="161">
        <f t="shared" si="47"/>
        <v>2295191.2599999998</v>
      </c>
    </row>
    <row r="257" spans="1:8" s="77" customFormat="1" ht="11.25" customHeight="1" x14ac:dyDescent="0.25">
      <c r="A257" s="173"/>
      <c r="B257" s="96"/>
      <c r="C257" s="110">
        <v>4010</v>
      </c>
      <c r="D257" s="126" t="s">
        <v>227</v>
      </c>
      <c r="E257" s="104">
        <v>386100</v>
      </c>
      <c r="F257" s="105">
        <v>139700</v>
      </c>
      <c r="G257" s="105"/>
      <c r="H257" s="105">
        <f t="shared" si="47"/>
        <v>525800</v>
      </c>
    </row>
    <row r="258" spans="1:8" s="77" customFormat="1" ht="11.25" customHeight="1" x14ac:dyDescent="0.25">
      <c r="A258" s="173"/>
      <c r="B258" s="96"/>
      <c r="C258" s="110">
        <v>4110</v>
      </c>
      <c r="D258" s="126" t="s">
        <v>228</v>
      </c>
      <c r="E258" s="104">
        <v>252522</v>
      </c>
      <c r="F258" s="105">
        <v>75000</v>
      </c>
      <c r="G258" s="105"/>
      <c r="H258" s="105">
        <f t="shared" si="47"/>
        <v>327522</v>
      </c>
    </row>
    <row r="259" spans="1:8" s="77" customFormat="1" ht="11.25" customHeight="1" x14ac:dyDescent="0.25">
      <c r="A259" s="176"/>
      <c r="B259" s="134"/>
      <c r="C259" s="164">
        <v>4120</v>
      </c>
      <c r="D259" s="100" t="s">
        <v>229</v>
      </c>
      <c r="E259" s="101">
        <v>36909</v>
      </c>
      <c r="F259" s="108">
        <v>7500</v>
      </c>
      <c r="G259" s="108"/>
      <c r="H259" s="108">
        <f t="shared" si="47"/>
        <v>44409</v>
      </c>
    </row>
    <row r="260" spans="1:8" s="77" customFormat="1" ht="11.25" customHeight="1" x14ac:dyDescent="0.25">
      <c r="A260" s="173"/>
      <c r="B260" s="96"/>
      <c r="C260" s="110">
        <v>4790</v>
      </c>
      <c r="D260" s="126" t="s">
        <v>237</v>
      </c>
      <c r="E260" s="104">
        <v>855511.26</v>
      </c>
      <c r="F260" s="105">
        <v>317464</v>
      </c>
      <c r="G260" s="105"/>
      <c r="H260" s="105">
        <f t="shared" si="47"/>
        <v>1172975.26</v>
      </c>
    </row>
    <row r="261" spans="1:8" s="77" customFormat="1" ht="11.25" customHeight="1" x14ac:dyDescent="0.25">
      <c r="A261" s="173"/>
      <c r="B261" s="99">
        <v>80107</v>
      </c>
      <c r="C261" s="90"/>
      <c r="D261" s="112" t="s">
        <v>241</v>
      </c>
      <c r="E261" s="101">
        <v>7888463.0599999996</v>
      </c>
      <c r="F261" s="108">
        <f>SUM(F262,)</f>
        <v>971561</v>
      </c>
      <c r="G261" s="108">
        <f>SUM(G262,)</f>
        <v>0</v>
      </c>
      <c r="H261" s="101">
        <f t="shared" si="47"/>
        <v>8860024.0599999987</v>
      </c>
    </row>
    <row r="262" spans="1:8" s="77" customFormat="1" ht="11.25" customHeight="1" x14ac:dyDescent="0.25">
      <c r="A262" s="173"/>
      <c r="B262" s="96"/>
      <c r="C262" s="90"/>
      <c r="D262" s="749" t="s">
        <v>176</v>
      </c>
      <c r="E262" s="161">
        <v>7888463.0599999996</v>
      </c>
      <c r="F262" s="118">
        <f>SUM(F263:F267)</f>
        <v>971561</v>
      </c>
      <c r="G262" s="118">
        <f>SUM(G263:G263)</f>
        <v>0</v>
      </c>
      <c r="H262" s="161">
        <f t="shared" si="47"/>
        <v>8860024.0599999987</v>
      </c>
    </row>
    <row r="263" spans="1:8" s="77" customFormat="1" ht="11.25" customHeight="1" x14ac:dyDescent="0.25">
      <c r="A263" s="173"/>
      <c r="B263" s="96"/>
      <c r="C263" s="157">
        <v>3020</v>
      </c>
      <c r="D263" s="156" t="s">
        <v>236</v>
      </c>
      <c r="E263" s="104">
        <v>24625</v>
      </c>
      <c r="F263" s="105">
        <v>21000</v>
      </c>
      <c r="G263" s="105"/>
      <c r="H263" s="105">
        <f t="shared" si="47"/>
        <v>45625</v>
      </c>
    </row>
    <row r="264" spans="1:8" s="77" customFormat="1" ht="11.25" customHeight="1" x14ac:dyDescent="0.25">
      <c r="A264" s="173"/>
      <c r="B264" s="96"/>
      <c r="C264" s="110">
        <v>4110</v>
      </c>
      <c r="D264" s="126" t="s">
        <v>228</v>
      </c>
      <c r="E264" s="104">
        <v>1110670</v>
      </c>
      <c r="F264" s="105">
        <v>195970</v>
      </c>
      <c r="G264" s="105"/>
      <c r="H264" s="105">
        <f t="shared" si="47"/>
        <v>1306640</v>
      </c>
    </row>
    <row r="265" spans="1:8" s="77" customFormat="1" ht="11.25" customHeight="1" x14ac:dyDescent="0.25">
      <c r="A265" s="173"/>
      <c r="B265" s="96"/>
      <c r="C265" s="110">
        <v>4120</v>
      </c>
      <c r="D265" s="126" t="s">
        <v>229</v>
      </c>
      <c r="E265" s="104">
        <v>146577</v>
      </c>
      <c r="F265" s="105">
        <v>6584</v>
      </c>
      <c r="G265" s="105"/>
      <c r="H265" s="105">
        <f t="shared" si="47"/>
        <v>153161</v>
      </c>
    </row>
    <row r="266" spans="1:8" s="77" customFormat="1" ht="11.25" customHeight="1" x14ac:dyDescent="0.25">
      <c r="A266" s="173"/>
      <c r="B266" s="96"/>
      <c r="C266" s="157">
        <v>4710</v>
      </c>
      <c r="D266" s="156" t="s">
        <v>230</v>
      </c>
      <c r="E266" s="104">
        <v>56051</v>
      </c>
      <c r="F266" s="105">
        <v>3750</v>
      </c>
      <c r="G266" s="105"/>
      <c r="H266" s="105">
        <f t="shared" si="47"/>
        <v>59801</v>
      </c>
    </row>
    <row r="267" spans="1:8" s="77" customFormat="1" ht="11.25" customHeight="1" x14ac:dyDescent="0.25">
      <c r="A267" s="173"/>
      <c r="B267" s="96"/>
      <c r="C267" s="110">
        <v>4790</v>
      </c>
      <c r="D267" s="126" t="s">
        <v>237</v>
      </c>
      <c r="E267" s="104">
        <v>5698357</v>
      </c>
      <c r="F267" s="105">
        <v>744257</v>
      </c>
      <c r="G267" s="105"/>
      <c r="H267" s="105">
        <f t="shared" si="47"/>
        <v>6442614</v>
      </c>
    </row>
    <row r="268" spans="1:8" s="77" customFormat="1" ht="11.25" customHeight="1" x14ac:dyDescent="0.25">
      <c r="A268" s="173"/>
      <c r="B268" s="99">
        <v>80113</v>
      </c>
      <c r="C268" s="90"/>
      <c r="D268" s="140" t="s">
        <v>242</v>
      </c>
      <c r="E268" s="101">
        <v>796567</v>
      </c>
      <c r="F268" s="108">
        <f>SUM(F269,)</f>
        <v>17100</v>
      </c>
      <c r="G268" s="108">
        <f>SUM(G269,)</f>
        <v>0</v>
      </c>
      <c r="H268" s="101">
        <f t="shared" si="47"/>
        <v>813667</v>
      </c>
    </row>
    <row r="269" spans="1:8" s="77" customFormat="1" ht="11.25" customHeight="1" x14ac:dyDescent="0.25">
      <c r="A269" s="173"/>
      <c r="B269" s="96"/>
      <c r="C269" s="90"/>
      <c r="D269" s="749" t="s">
        <v>176</v>
      </c>
      <c r="E269" s="161">
        <v>326567</v>
      </c>
      <c r="F269" s="161">
        <f>SUM(F270:F271)</f>
        <v>17100</v>
      </c>
      <c r="G269" s="161">
        <f>SUM(G270:G271)</f>
        <v>0</v>
      </c>
      <c r="H269" s="161">
        <f>SUM(E269+F269-G269)</f>
        <v>343667</v>
      </c>
    </row>
    <row r="270" spans="1:8" s="77" customFormat="1" ht="11.25" customHeight="1" x14ac:dyDescent="0.25">
      <c r="A270" s="173"/>
      <c r="B270" s="96"/>
      <c r="C270" s="110">
        <v>4010</v>
      </c>
      <c r="D270" s="126" t="s">
        <v>227</v>
      </c>
      <c r="E270" s="104">
        <v>162679</v>
      </c>
      <c r="F270" s="104">
        <v>7600</v>
      </c>
      <c r="G270" s="104"/>
      <c r="H270" s="104">
        <f t="shared" ref="H270:H271" si="48">SUM(E270+F270-G270)</f>
        <v>170279</v>
      </c>
    </row>
    <row r="271" spans="1:8" s="77" customFormat="1" ht="11.25" customHeight="1" x14ac:dyDescent="0.25">
      <c r="A271" s="173"/>
      <c r="B271" s="96"/>
      <c r="C271" s="110">
        <v>4110</v>
      </c>
      <c r="D271" s="126" t="s">
        <v>228</v>
      </c>
      <c r="E271" s="104">
        <v>30093</v>
      </c>
      <c r="F271" s="104">
        <v>9500</v>
      </c>
      <c r="G271" s="104"/>
      <c r="H271" s="104">
        <f t="shared" si="48"/>
        <v>39593</v>
      </c>
    </row>
    <row r="272" spans="1:8" s="77" customFormat="1" ht="11.25" customHeight="1" x14ac:dyDescent="0.25">
      <c r="A272" s="173"/>
      <c r="B272" s="99">
        <v>80148</v>
      </c>
      <c r="C272" s="90"/>
      <c r="D272" s="140" t="s">
        <v>243</v>
      </c>
      <c r="E272" s="101">
        <v>5784497.6600000001</v>
      </c>
      <c r="F272" s="108">
        <f>SUM(F273,)</f>
        <v>209133</v>
      </c>
      <c r="G272" s="108">
        <f>SUM(G273,)</f>
        <v>0</v>
      </c>
      <c r="H272" s="101">
        <f t="shared" si="47"/>
        <v>5993630.6600000001</v>
      </c>
    </row>
    <row r="273" spans="1:8" s="77" customFormat="1" ht="11.25" customHeight="1" x14ac:dyDescent="0.25">
      <c r="A273" s="173"/>
      <c r="B273" s="96"/>
      <c r="C273" s="90"/>
      <c r="D273" s="749" t="s">
        <v>176</v>
      </c>
      <c r="E273" s="161">
        <v>5784497.6600000001</v>
      </c>
      <c r="F273" s="161">
        <f>SUM(F274:F277)</f>
        <v>209133</v>
      </c>
      <c r="G273" s="161">
        <f>SUM(G274:G277)</f>
        <v>0</v>
      </c>
      <c r="H273" s="161">
        <f>SUM(E273+F273-G273)</f>
        <v>5993630.6600000001</v>
      </c>
    </row>
    <row r="274" spans="1:8" s="77" customFormat="1" ht="11.25" customHeight="1" x14ac:dyDescent="0.25">
      <c r="A274" s="173"/>
      <c r="B274" s="96"/>
      <c r="C274" s="110">
        <v>4010</v>
      </c>
      <c r="D274" s="126" t="s">
        <v>227</v>
      </c>
      <c r="E274" s="104">
        <v>3690027</v>
      </c>
      <c r="F274" s="104">
        <v>131400</v>
      </c>
      <c r="G274" s="104"/>
      <c r="H274" s="104">
        <f t="shared" ref="H274:H275" si="49">SUM(E274+F274-G274)</f>
        <v>3821427</v>
      </c>
    </row>
    <row r="275" spans="1:8" s="77" customFormat="1" ht="11.25" customHeight="1" x14ac:dyDescent="0.25">
      <c r="A275" s="173"/>
      <c r="B275" s="96"/>
      <c r="C275" s="110">
        <v>4110</v>
      </c>
      <c r="D275" s="126" t="s">
        <v>228</v>
      </c>
      <c r="E275" s="104">
        <v>700952</v>
      </c>
      <c r="F275" s="104">
        <v>75253</v>
      </c>
      <c r="G275" s="104"/>
      <c r="H275" s="104">
        <f t="shared" si="49"/>
        <v>776205</v>
      </c>
    </row>
    <row r="276" spans="1:8" s="77" customFormat="1" ht="11.25" customHeight="1" x14ac:dyDescent="0.25">
      <c r="A276" s="173"/>
      <c r="B276" s="96"/>
      <c r="C276" s="110">
        <v>4120</v>
      </c>
      <c r="D276" s="126" t="s">
        <v>229</v>
      </c>
      <c r="E276" s="104">
        <v>98454</v>
      </c>
      <c r="F276" s="104">
        <v>1076</v>
      </c>
      <c r="G276" s="104"/>
      <c r="H276" s="104">
        <f>SUM(E276+F276-G276)</f>
        <v>99530</v>
      </c>
    </row>
    <row r="277" spans="1:8" s="77" customFormat="1" ht="11.25" customHeight="1" x14ac:dyDescent="0.25">
      <c r="A277" s="173"/>
      <c r="B277" s="96"/>
      <c r="C277" s="157">
        <v>4710</v>
      </c>
      <c r="D277" s="156" t="s">
        <v>230</v>
      </c>
      <c r="E277" s="104">
        <v>48290</v>
      </c>
      <c r="F277" s="104">
        <v>1404</v>
      </c>
      <c r="G277" s="104"/>
      <c r="H277" s="104">
        <f t="shared" ref="H277" si="50">SUM(E277+F277-G277)</f>
        <v>49694</v>
      </c>
    </row>
    <row r="278" spans="1:8" s="77" customFormat="1" ht="11.25" customHeight="1" x14ac:dyDescent="0.25">
      <c r="A278" s="173"/>
      <c r="B278" s="99">
        <v>80149</v>
      </c>
      <c r="C278" s="90"/>
      <c r="D278" s="126" t="s">
        <v>244</v>
      </c>
      <c r="E278" s="105"/>
      <c r="F278" s="105"/>
      <c r="G278" s="105"/>
      <c r="H278" s="105"/>
    </row>
    <row r="279" spans="1:8" s="77" customFormat="1" ht="11.25" customHeight="1" x14ac:dyDescent="0.25">
      <c r="A279" s="173"/>
      <c r="B279" s="99"/>
      <c r="C279" s="90"/>
      <c r="D279" s="126" t="s">
        <v>245</v>
      </c>
      <c r="E279" s="105"/>
      <c r="F279" s="105"/>
      <c r="G279" s="105"/>
      <c r="H279" s="105"/>
    </row>
    <row r="280" spans="1:8" s="77" customFormat="1" ht="11.25" customHeight="1" x14ac:dyDescent="0.25">
      <c r="A280" s="173"/>
      <c r="B280" s="99"/>
      <c r="C280" s="90"/>
      <c r="D280" s="126" t="s">
        <v>246</v>
      </c>
      <c r="E280" s="105"/>
      <c r="F280" s="105"/>
      <c r="G280" s="105"/>
      <c r="H280" s="105"/>
    </row>
    <row r="281" spans="1:8" s="77" customFormat="1" ht="11.25" customHeight="1" x14ac:dyDescent="0.25">
      <c r="A281" s="173"/>
      <c r="B281" s="99"/>
      <c r="C281" s="90"/>
      <c r="D281" s="100" t="s">
        <v>247</v>
      </c>
      <c r="E281" s="101">
        <v>9693567.9800000004</v>
      </c>
      <c r="F281" s="108">
        <f>SUM(F282)</f>
        <v>1808050</v>
      </c>
      <c r="G281" s="108">
        <f>SUM(G282)</f>
        <v>0</v>
      </c>
      <c r="H281" s="101">
        <f>SUM(E281+F281-G281)</f>
        <v>11501617.98</v>
      </c>
    </row>
    <row r="282" spans="1:8" s="77" customFormat="1" ht="11.25" customHeight="1" x14ac:dyDescent="0.25">
      <c r="A282" s="173"/>
      <c r="B282" s="96"/>
      <c r="C282" s="90"/>
      <c r="D282" s="749" t="s">
        <v>176</v>
      </c>
      <c r="E282" s="161">
        <v>4969282.4600000009</v>
      </c>
      <c r="F282" s="161">
        <f>SUM(F283:F286)</f>
        <v>1808050</v>
      </c>
      <c r="G282" s="161">
        <f>SUM(G283:G286)</f>
        <v>0</v>
      </c>
      <c r="H282" s="161">
        <f t="shared" ref="H282:H286" si="51">SUM(E282+F282-G282)</f>
        <v>6777332.4600000009</v>
      </c>
    </row>
    <row r="283" spans="1:8" s="77" customFormat="1" ht="11.25" customHeight="1" x14ac:dyDescent="0.25">
      <c r="A283" s="173"/>
      <c r="B283" s="96"/>
      <c r="C283" s="157">
        <v>4110</v>
      </c>
      <c r="D283" s="156" t="s">
        <v>228</v>
      </c>
      <c r="E283" s="104">
        <v>706184</v>
      </c>
      <c r="F283" s="105">
        <v>257625</v>
      </c>
      <c r="G283" s="105"/>
      <c r="H283" s="105">
        <f t="shared" si="51"/>
        <v>963809</v>
      </c>
    </row>
    <row r="284" spans="1:8" s="77" customFormat="1" ht="11.25" customHeight="1" x14ac:dyDescent="0.25">
      <c r="A284" s="173"/>
      <c r="B284" s="96"/>
      <c r="C284" s="157">
        <v>4120</v>
      </c>
      <c r="D284" s="156" t="s">
        <v>229</v>
      </c>
      <c r="E284" s="104">
        <v>100174</v>
      </c>
      <c r="F284" s="105">
        <v>35325</v>
      </c>
      <c r="G284" s="105"/>
      <c r="H284" s="105">
        <f t="shared" si="51"/>
        <v>135499</v>
      </c>
    </row>
    <row r="285" spans="1:8" s="77" customFormat="1" ht="11.25" customHeight="1" x14ac:dyDescent="0.25">
      <c r="A285" s="173"/>
      <c r="B285" s="96"/>
      <c r="C285" s="157">
        <v>4710</v>
      </c>
      <c r="D285" s="156" t="s">
        <v>230</v>
      </c>
      <c r="E285" s="104">
        <v>33251</v>
      </c>
      <c r="F285" s="105">
        <v>3200</v>
      </c>
      <c r="G285" s="105"/>
      <c r="H285" s="105">
        <f t="shared" si="51"/>
        <v>36451</v>
      </c>
    </row>
    <row r="286" spans="1:8" s="77" customFormat="1" ht="11.25" customHeight="1" x14ac:dyDescent="0.25">
      <c r="A286" s="173"/>
      <c r="B286" s="96"/>
      <c r="C286" s="110">
        <v>4790</v>
      </c>
      <c r="D286" s="126" t="s">
        <v>237</v>
      </c>
      <c r="E286" s="104">
        <v>3439185.74</v>
      </c>
      <c r="F286" s="105">
        <v>1511900</v>
      </c>
      <c r="G286" s="105"/>
      <c r="H286" s="105">
        <f t="shared" si="51"/>
        <v>4951085.74</v>
      </c>
    </row>
    <row r="287" spans="1:8" s="77" customFormat="1" ht="11.25" customHeight="1" x14ac:dyDescent="0.25">
      <c r="A287" s="173"/>
      <c r="B287" s="99">
        <v>80150</v>
      </c>
      <c r="C287" s="90"/>
      <c r="D287" s="126" t="s">
        <v>244</v>
      </c>
      <c r="E287" s="105"/>
      <c r="F287" s="105"/>
      <c r="G287" s="105"/>
      <c r="H287" s="105"/>
    </row>
    <row r="288" spans="1:8" s="77" customFormat="1" ht="11.25" customHeight="1" x14ac:dyDescent="0.25">
      <c r="A288" s="173"/>
      <c r="B288" s="99"/>
      <c r="C288" s="90"/>
      <c r="D288" s="126" t="s">
        <v>248</v>
      </c>
      <c r="E288" s="105"/>
      <c r="F288" s="105"/>
      <c r="G288" s="105"/>
      <c r="H288" s="105"/>
    </row>
    <row r="289" spans="1:8" s="77" customFormat="1" ht="11.25" customHeight="1" x14ac:dyDescent="0.25">
      <c r="A289" s="173"/>
      <c r="B289" s="99"/>
      <c r="C289" s="90"/>
      <c r="D289" s="100" t="s">
        <v>249</v>
      </c>
      <c r="E289" s="101">
        <v>20526854.370000001</v>
      </c>
      <c r="F289" s="108">
        <f>SUM(F290,)</f>
        <v>4757817</v>
      </c>
      <c r="G289" s="108">
        <f>SUM(G290,)</f>
        <v>0</v>
      </c>
      <c r="H289" s="101">
        <f>SUM(E289+F289-G289)</f>
        <v>25284671.370000001</v>
      </c>
    </row>
    <row r="290" spans="1:8" s="77" customFormat="1" ht="11.25" customHeight="1" x14ac:dyDescent="0.25">
      <c r="A290" s="173"/>
      <c r="B290" s="99"/>
      <c r="C290" s="90"/>
      <c r="D290" s="749" t="s">
        <v>176</v>
      </c>
      <c r="E290" s="161">
        <v>19073786.359999999</v>
      </c>
      <c r="F290" s="161">
        <f>SUM(F291:F295)</f>
        <v>4757817</v>
      </c>
      <c r="G290" s="161">
        <f>SUM(G291:G295)</f>
        <v>0</v>
      </c>
      <c r="H290" s="161">
        <f t="shared" ref="H290:H353" si="52">SUM(E290+F290-G290)</f>
        <v>23831603.359999999</v>
      </c>
    </row>
    <row r="291" spans="1:8" s="77" customFormat="1" ht="11.25" customHeight="1" x14ac:dyDescent="0.25">
      <c r="A291" s="173"/>
      <c r="B291" s="99"/>
      <c r="C291" s="157">
        <v>3020</v>
      </c>
      <c r="D291" s="156" t="s">
        <v>236</v>
      </c>
      <c r="E291" s="104">
        <v>7300</v>
      </c>
      <c r="F291" s="104">
        <v>2000</v>
      </c>
      <c r="G291" s="104"/>
      <c r="H291" s="105">
        <f t="shared" si="52"/>
        <v>9300</v>
      </c>
    </row>
    <row r="292" spans="1:8" s="77" customFormat="1" ht="11.25" customHeight="1" x14ac:dyDescent="0.25">
      <c r="A292" s="173"/>
      <c r="B292" s="99"/>
      <c r="C292" s="157">
        <v>4110</v>
      </c>
      <c r="D292" s="156" t="s">
        <v>228</v>
      </c>
      <c r="E292" s="104">
        <v>2779613</v>
      </c>
      <c r="F292" s="105">
        <v>611948</v>
      </c>
      <c r="G292" s="105"/>
      <c r="H292" s="105">
        <f t="shared" si="52"/>
        <v>3391561</v>
      </c>
    </row>
    <row r="293" spans="1:8" s="77" customFormat="1" ht="11.25" customHeight="1" x14ac:dyDescent="0.25">
      <c r="A293" s="173"/>
      <c r="B293" s="99"/>
      <c r="C293" s="157">
        <v>4120</v>
      </c>
      <c r="D293" s="156" t="s">
        <v>229</v>
      </c>
      <c r="E293" s="104">
        <v>375586</v>
      </c>
      <c r="F293" s="105">
        <v>37703.25</v>
      </c>
      <c r="G293" s="105"/>
      <c r="H293" s="105">
        <f t="shared" si="52"/>
        <v>413289.25</v>
      </c>
    </row>
    <row r="294" spans="1:8" s="77" customFormat="1" ht="11.25" customHeight="1" x14ac:dyDescent="0.25">
      <c r="A294" s="173"/>
      <c r="B294" s="99"/>
      <c r="C294" s="157">
        <v>4710</v>
      </c>
      <c r="D294" s="156" t="s">
        <v>230</v>
      </c>
      <c r="E294" s="104">
        <v>87328</v>
      </c>
      <c r="F294" s="105">
        <v>14636.75</v>
      </c>
      <c r="G294" s="105"/>
      <c r="H294" s="105">
        <f t="shared" si="52"/>
        <v>101964.75</v>
      </c>
    </row>
    <row r="295" spans="1:8" s="77" customFormat="1" ht="11.25" customHeight="1" x14ac:dyDescent="0.25">
      <c r="A295" s="173"/>
      <c r="B295" s="99"/>
      <c r="C295" s="110">
        <v>4790</v>
      </c>
      <c r="D295" s="126" t="s">
        <v>237</v>
      </c>
      <c r="E295" s="104">
        <v>13614549.76</v>
      </c>
      <c r="F295" s="105">
        <v>4091529</v>
      </c>
      <c r="G295" s="105"/>
      <c r="H295" s="105">
        <f t="shared" si="52"/>
        <v>17706078.759999998</v>
      </c>
    </row>
    <row r="296" spans="1:8" s="77" customFormat="1" ht="11.25" customHeight="1" x14ac:dyDescent="0.25">
      <c r="A296" s="82"/>
      <c r="B296" s="99">
        <v>80195</v>
      </c>
      <c r="C296" s="90"/>
      <c r="D296" s="100" t="s">
        <v>112</v>
      </c>
      <c r="E296" s="101">
        <v>10703904.76</v>
      </c>
      <c r="F296" s="108">
        <f>SUM(F297,)</f>
        <v>0</v>
      </c>
      <c r="G296" s="108">
        <f>SUM(G297,)</f>
        <v>300000</v>
      </c>
      <c r="H296" s="101">
        <f t="shared" si="52"/>
        <v>10403904.76</v>
      </c>
    </row>
    <row r="297" spans="1:8" s="77" customFormat="1" ht="12" customHeight="1" x14ac:dyDescent="0.25">
      <c r="A297" s="82"/>
      <c r="B297" s="177"/>
      <c r="C297" s="90"/>
      <c r="D297" s="749" t="s">
        <v>215</v>
      </c>
      <c r="E297" s="161">
        <v>3589000</v>
      </c>
      <c r="F297" s="161">
        <f>SUM(F298:F298)</f>
        <v>0</v>
      </c>
      <c r="G297" s="161">
        <f>SUM(G298:G298)</f>
        <v>300000</v>
      </c>
      <c r="H297" s="161">
        <f t="shared" si="52"/>
        <v>3289000</v>
      </c>
    </row>
    <row r="298" spans="1:8" s="77" customFormat="1" ht="12" customHeight="1" x14ac:dyDescent="0.25">
      <c r="A298" s="82"/>
      <c r="B298" s="177"/>
      <c r="C298" s="110">
        <v>6050</v>
      </c>
      <c r="D298" s="126" t="s">
        <v>67</v>
      </c>
      <c r="E298" s="104">
        <v>3589000</v>
      </c>
      <c r="F298" s="104"/>
      <c r="G298" s="104">
        <v>300000</v>
      </c>
      <c r="H298" s="104">
        <f t="shared" si="52"/>
        <v>3289000</v>
      </c>
    </row>
    <row r="299" spans="1:8" s="77" customFormat="1" ht="11.25" customHeight="1" thickBot="1" x14ac:dyDescent="0.3">
      <c r="A299" s="95">
        <v>852</v>
      </c>
      <c r="B299" s="96"/>
      <c r="C299" s="97"/>
      <c r="D299" s="98" t="s">
        <v>136</v>
      </c>
      <c r="E299" s="109">
        <v>92128373.420000002</v>
      </c>
      <c r="F299" s="109">
        <f>SUM(F300,F303,F308,F311,F315,F319,)</f>
        <v>670115.34</v>
      </c>
      <c r="G299" s="109">
        <f>SUM(G300,G303,G308,G311,G315,G319,)</f>
        <v>302855.34999999998</v>
      </c>
      <c r="H299" s="109">
        <f t="shared" si="52"/>
        <v>92495633.410000011</v>
      </c>
    </row>
    <row r="300" spans="1:8" s="77" customFormat="1" ht="11.25" customHeight="1" thickTop="1" x14ac:dyDescent="0.25">
      <c r="A300" s="96"/>
      <c r="B300" s="99">
        <v>85202</v>
      </c>
      <c r="C300" s="90"/>
      <c r="D300" s="178" t="s">
        <v>250</v>
      </c>
      <c r="E300" s="101">
        <v>27208360.59</v>
      </c>
      <c r="F300" s="108">
        <f>SUM(F301)</f>
        <v>0</v>
      </c>
      <c r="G300" s="108">
        <f>SUM(G301)</f>
        <v>19000</v>
      </c>
      <c r="H300" s="101">
        <f t="shared" si="52"/>
        <v>27189360.59</v>
      </c>
    </row>
    <row r="301" spans="1:8" s="77" customFormat="1" ht="11.25" customHeight="1" x14ac:dyDescent="0.25">
      <c r="A301" s="96"/>
      <c r="B301" s="110"/>
      <c r="C301" s="90"/>
      <c r="D301" s="749" t="s">
        <v>251</v>
      </c>
      <c r="E301" s="161">
        <v>6829589.9900000002</v>
      </c>
      <c r="F301" s="161">
        <f>SUM(F302:F302)</f>
        <v>0</v>
      </c>
      <c r="G301" s="161">
        <f>SUM(G302:G302)</f>
        <v>19000</v>
      </c>
      <c r="H301" s="161">
        <f t="shared" si="52"/>
        <v>6810589.9900000002</v>
      </c>
    </row>
    <row r="302" spans="1:8" s="77" customFormat="1" ht="11.25" customHeight="1" x14ac:dyDescent="0.25">
      <c r="A302" s="96"/>
      <c r="B302" s="110"/>
      <c r="C302" s="157">
        <v>4040</v>
      </c>
      <c r="D302" s="156" t="s">
        <v>252</v>
      </c>
      <c r="E302" s="104">
        <v>267142</v>
      </c>
      <c r="F302" s="104"/>
      <c r="G302" s="104">
        <v>19000</v>
      </c>
      <c r="H302" s="104">
        <f t="shared" si="52"/>
        <v>248142</v>
      </c>
    </row>
    <row r="303" spans="1:8" s="77" customFormat="1" ht="11.25" customHeight="1" x14ac:dyDescent="0.25">
      <c r="A303" s="96"/>
      <c r="B303" s="110">
        <v>85203</v>
      </c>
      <c r="C303" s="78"/>
      <c r="D303" s="112" t="s">
        <v>253</v>
      </c>
      <c r="E303" s="101">
        <v>1849887</v>
      </c>
      <c r="F303" s="108">
        <f>SUM(F304,F306)</f>
        <v>51770</v>
      </c>
      <c r="G303" s="108">
        <f>SUM(G306)</f>
        <v>0</v>
      </c>
      <c r="H303" s="101">
        <f t="shared" si="52"/>
        <v>1901657</v>
      </c>
    </row>
    <row r="304" spans="1:8" s="77" customFormat="1" ht="12" customHeight="1" x14ac:dyDescent="0.25">
      <c r="A304" s="96"/>
      <c r="B304" s="110"/>
      <c r="C304" s="158"/>
      <c r="D304" s="756" t="s">
        <v>254</v>
      </c>
      <c r="E304" s="161">
        <v>337832.2</v>
      </c>
      <c r="F304" s="118">
        <f>SUM(F305)</f>
        <v>43340</v>
      </c>
      <c r="G304" s="118">
        <f>SUM(G305)</f>
        <v>0</v>
      </c>
      <c r="H304" s="161">
        <f t="shared" ref="H304:H305" si="53">SUM(E304+F304-G304)</f>
        <v>381172.2</v>
      </c>
    </row>
    <row r="305" spans="1:8" s="77" customFormat="1" ht="12" customHeight="1" x14ac:dyDescent="0.25">
      <c r="A305" s="96"/>
      <c r="B305" s="110"/>
      <c r="C305" s="110">
        <v>4010</v>
      </c>
      <c r="D305" s="126" t="s">
        <v>227</v>
      </c>
      <c r="E305" s="104">
        <v>125455.2</v>
      </c>
      <c r="F305" s="105">
        <v>43340</v>
      </c>
      <c r="G305" s="105"/>
      <c r="H305" s="104">
        <f t="shared" si="53"/>
        <v>168795.2</v>
      </c>
    </row>
    <row r="306" spans="1:8" s="77" customFormat="1" ht="21" customHeight="1" x14ac:dyDescent="0.25">
      <c r="A306" s="96"/>
      <c r="B306" s="95"/>
      <c r="C306" s="158"/>
      <c r="D306" s="751" t="s">
        <v>255</v>
      </c>
      <c r="E306" s="161">
        <v>1512054.8</v>
      </c>
      <c r="F306" s="118">
        <f>SUM(F307)</f>
        <v>8430</v>
      </c>
      <c r="G306" s="118">
        <f>SUM(G307)</f>
        <v>0</v>
      </c>
      <c r="H306" s="161">
        <f t="shared" si="52"/>
        <v>1520484.8</v>
      </c>
    </row>
    <row r="307" spans="1:8" s="77" customFormat="1" ht="12" customHeight="1" x14ac:dyDescent="0.25">
      <c r="A307" s="96"/>
      <c r="B307" s="95"/>
      <c r="C307" s="157">
        <v>6050</v>
      </c>
      <c r="D307" s="156" t="s">
        <v>67</v>
      </c>
      <c r="E307" s="104">
        <v>0</v>
      </c>
      <c r="F307" s="105">
        <v>8430</v>
      </c>
      <c r="G307" s="105"/>
      <c r="H307" s="104">
        <f t="shared" si="52"/>
        <v>8430</v>
      </c>
    </row>
    <row r="308" spans="1:8" s="77" customFormat="1" ht="12" customHeight="1" x14ac:dyDescent="0.25">
      <c r="A308" s="96"/>
      <c r="B308" s="158">
        <v>85215</v>
      </c>
      <c r="C308" s="158"/>
      <c r="D308" s="140" t="s">
        <v>256</v>
      </c>
      <c r="E308" s="101">
        <v>4823010</v>
      </c>
      <c r="F308" s="108">
        <f>SUM(F309)</f>
        <v>2000</v>
      </c>
      <c r="G308" s="108">
        <f>SUM(G309)</f>
        <v>0</v>
      </c>
      <c r="H308" s="101">
        <f t="shared" si="52"/>
        <v>4825010</v>
      </c>
    </row>
    <row r="309" spans="1:8" s="77" customFormat="1" ht="12" customHeight="1" x14ac:dyDescent="0.25">
      <c r="A309" s="96"/>
      <c r="B309" s="110"/>
      <c r="C309" s="90"/>
      <c r="D309" s="749" t="s">
        <v>137</v>
      </c>
      <c r="E309" s="161">
        <v>4823010</v>
      </c>
      <c r="F309" s="161">
        <f>SUM(F310:F310)</f>
        <v>2000</v>
      </c>
      <c r="G309" s="161">
        <f>SUM(G310:G310)</f>
        <v>0</v>
      </c>
      <c r="H309" s="161">
        <f t="shared" si="52"/>
        <v>4825010</v>
      </c>
    </row>
    <row r="310" spans="1:8" s="77" customFormat="1" ht="12.6" customHeight="1" x14ac:dyDescent="0.25">
      <c r="A310" s="96"/>
      <c r="B310" s="110"/>
      <c r="C310" s="157">
        <v>4300</v>
      </c>
      <c r="D310" s="156" t="s">
        <v>198</v>
      </c>
      <c r="E310" s="104">
        <v>19000</v>
      </c>
      <c r="F310" s="104">
        <v>2000</v>
      </c>
      <c r="G310" s="104"/>
      <c r="H310" s="104">
        <f t="shared" si="52"/>
        <v>21000</v>
      </c>
    </row>
    <row r="311" spans="1:8" s="77" customFormat="1" ht="12" customHeight="1" x14ac:dyDescent="0.25">
      <c r="A311" s="96"/>
      <c r="B311" s="110">
        <v>85219</v>
      </c>
      <c r="C311" s="113"/>
      <c r="D311" s="112" t="s">
        <v>257</v>
      </c>
      <c r="E311" s="101">
        <v>21403065.339999996</v>
      </c>
      <c r="F311" s="108">
        <f>SUM(F312)</f>
        <v>561276</v>
      </c>
      <c r="G311" s="108">
        <f>SUM(G312)</f>
        <v>40032</v>
      </c>
      <c r="H311" s="101">
        <f t="shared" si="52"/>
        <v>21924309.339999996</v>
      </c>
    </row>
    <row r="312" spans="1:8" s="77" customFormat="1" ht="12" customHeight="1" x14ac:dyDescent="0.25">
      <c r="A312" s="96"/>
      <c r="B312" s="110"/>
      <c r="C312" s="90"/>
      <c r="D312" s="749" t="s">
        <v>137</v>
      </c>
      <c r="E312" s="161">
        <v>21073968.339999996</v>
      </c>
      <c r="F312" s="161">
        <f>SUM(F313:F314)</f>
        <v>561276</v>
      </c>
      <c r="G312" s="161">
        <f>SUM(G313:G314)</f>
        <v>40032</v>
      </c>
      <c r="H312" s="161">
        <f t="shared" si="52"/>
        <v>21595212.339999996</v>
      </c>
    </row>
    <row r="313" spans="1:8" s="77" customFormat="1" ht="12" customHeight="1" x14ac:dyDescent="0.25">
      <c r="A313" s="96"/>
      <c r="B313" s="110"/>
      <c r="C313" s="157">
        <v>4300</v>
      </c>
      <c r="D313" s="156" t="s">
        <v>198</v>
      </c>
      <c r="E313" s="104">
        <v>295004</v>
      </c>
      <c r="F313" s="104">
        <v>11276</v>
      </c>
      <c r="G313" s="104"/>
      <c r="H313" s="104">
        <f t="shared" si="52"/>
        <v>306280</v>
      </c>
    </row>
    <row r="314" spans="1:8" s="77" customFormat="1" ht="12" customHeight="1" x14ac:dyDescent="0.25">
      <c r="A314" s="96"/>
      <c r="B314" s="110"/>
      <c r="C314" s="157">
        <v>6060</v>
      </c>
      <c r="D314" s="156" t="s">
        <v>207</v>
      </c>
      <c r="E314" s="104">
        <v>40032</v>
      </c>
      <c r="F314" s="104">
        <v>550000</v>
      </c>
      <c r="G314" s="104">
        <v>40032</v>
      </c>
      <c r="H314" s="104">
        <f t="shared" si="52"/>
        <v>550000</v>
      </c>
    </row>
    <row r="315" spans="1:8" s="77" customFormat="1" ht="12" customHeight="1" x14ac:dyDescent="0.25">
      <c r="A315" s="96"/>
      <c r="B315" s="110">
        <v>85230</v>
      </c>
      <c r="C315" s="113"/>
      <c r="D315" s="112" t="s">
        <v>258</v>
      </c>
      <c r="E315" s="101">
        <v>6232087</v>
      </c>
      <c r="F315" s="108">
        <f>SUM(F316,)</f>
        <v>0</v>
      </c>
      <c r="G315" s="108">
        <f>SUM(G316,)</f>
        <v>243823.35</v>
      </c>
      <c r="H315" s="101">
        <f t="shared" si="52"/>
        <v>5988263.6500000004</v>
      </c>
    </row>
    <row r="316" spans="1:8" s="77" customFormat="1" ht="12" customHeight="1" x14ac:dyDescent="0.25">
      <c r="A316" s="96"/>
      <c r="B316" s="110"/>
      <c r="C316" s="90"/>
      <c r="D316" s="764" t="s">
        <v>259</v>
      </c>
      <c r="E316" s="161">
        <v>6229353</v>
      </c>
      <c r="F316" s="118">
        <f>SUM(F317:F318)</f>
        <v>0</v>
      </c>
      <c r="G316" s="118">
        <f>SUM(G317:G318)</f>
        <v>243823.35</v>
      </c>
      <c r="H316" s="161">
        <f>SUM(E316+F316-G316)</f>
        <v>5985529.6500000004</v>
      </c>
    </row>
    <row r="317" spans="1:8" s="77" customFormat="1" ht="12" customHeight="1" x14ac:dyDescent="0.25">
      <c r="A317" s="96"/>
      <c r="B317" s="110"/>
      <c r="C317" s="157">
        <v>3110</v>
      </c>
      <c r="D317" s="156" t="s">
        <v>260</v>
      </c>
      <c r="E317" s="104">
        <v>2178655</v>
      </c>
      <c r="F317" s="105"/>
      <c r="G317" s="105">
        <v>70000</v>
      </c>
      <c r="H317" s="105">
        <f t="shared" ref="H317:H318" si="54">SUM(E317+F317-G317)</f>
        <v>2108655</v>
      </c>
    </row>
    <row r="318" spans="1:8" s="77" customFormat="1" ht="12" customHeight="1" x14ac:dyDescent="0.25">
      <c r="A318" s="96"/>
      <c r="B318" s="110"/>
      <c r="C318" s="157">
        <v>4300</v>
      </c>
      <c r="D318" s="156" t="s">
        <v>198</v>
      </c>
      <c r="E318" s="104">
        <v>4050698</v>
      </c>
      <c r="F318" s="105"/>
      <c r="G318" s="105">
        <f>3823.35+170000</f>
        <v>173823.35</v>
      </c>
      <c r="H318" s="105">
        <f t="shared" si="54"/>
        <v>3876874.65</v>
      </c>
    </row>
    <row r="319" spans="1:8" s="77" customFormat="1" ht="12" customHeight="1" x14ac:dyDescent="0.25">
      <c r="A319" s="96"/>
      <c r="B319" s="110">
        <v>85295</v>
      </c>
      <c r="C319" s="113"/>
      <c r="D319" s="100" t="s">
        <v>112</v>
      </c>
      <c r="E319" s="101">
        <v>7511717.9100000001</v>
      </c>
      <c r="F319" s="108">
        <f>SUM(F320,F322)</f>
        <v>55069.339999999989</v>
      </c>
      <c r="G319" s="108">
        <f>SUM(G320,G322)</f>
        <v>0</v>
      </c>
      <c r="H319" s="101">
        <f>SUM(E319+F319-G319)</f>
        <v>7566787.25</v>
      </c>
    </row>
    <row r="320" spans="1:8" s="77" customFormat="1" ht="22.5" customHeight="1" x14ac:dyDescent="0.25">
      <c r="A320" s="96"/>
      <c r="B320" s="110"/>
      <c r="C320" s="90"/>
      <c r="D320" s="764" t="s">
        <v>261</v>
      </c>
      <c r="E320" s="161">
        <v>835880.38</v>
      </c>
      <c r="F320" s="118">
        <f>SUM(F321:F321)</f>
        <v>10570</v>
      </c>
      <c r="G320" s="118">
        <f>SUM(G321:G321)</f>
        <v>0</v>
      </c>
      <c r="H320" s="161">
        <f>SUM(E320+F320-G320)</f>
        <v>846450.38</v>
      </c>
    </row>
    <row r="321" spans="1:8" s="77" customFormat="1" ht="12" customHeight="1" x14ac:dyDescent="0.25">
      <c r="A321" s="96"/>
      <c r="B321" s="110"/>
      <c r="C321" s="157">
        <v>6050</v>
      </c>
      <c r="D321" s="156" t="s">
        <v>67</v>
      </c>
      <c r="E321" s="179">
        <v>0</v>
      </c>
      <c r="F321" s="105">
        <v>10570</v>
      </c>
      <c r="G321" s="105"/>
      <c r="H321" s="105">
        <f t="shared" ref="H321" si="55">SUM(E321+F321-G321)</f>
        <v>10570</v>
      </c>
    </row>
    <row r="322" spans="1:8" s="77" customFormat="1" ht="24" customHeight="1" x14ac:dyDescent="0.25">
      <c r="A322" s="96"/>
      <c r="B322" s="113"/>
      <c r="C322" s="90"/>
      <c r="D322" s="765" t="s">
        <v>262</v>
      </c>
      <c r="E322" s="161">
        <v>0</v>
      </c>
      <c r="F322" s="161">
        <f>SUM(F323:F334)</f>
        <v>44499.339999999989</v>
      </c>
      <c r="G322" s="161">
        <f>SUM(G323:G334)</f>
        <v>0</v>
      </c>
      <c r="H322" s="161">
        <f>SUM(E322+F322-G322)</f>
        <v>44499.339999999989</v>
      </c>
    </row>
    <row r="323" spans="1:8" s="77" customFormat="1" ht="12" customHeight="1" x14ac:dyDescent="0.25">
      <c r="A323" s="96"/>
      <c r="B323" s="113"/>
      <c r="C323" s="110">
        <v>4017</v>
      </c>
      <c r="D323" s="126" t="s">
        <v>227</v>
      </c>
      <c r="E323" s="104">
        <v>0</v>
      </c>
      <c r="F323" s="104">
        <v>12120.54</v>
      </c>
      <c r="G323" s="104"/>
      <c r="H323" s="105">
        <f t="shared" ref="H323:H334" si="56">SUM(E323+F323-G323)</f>
        <v>12120.54</v>
      </c>
    </row>
    <row r="324" spans="1:8" s="77" customFormat="1" ht="12" customHeight="1" x14ac:dyDescent="0.25">
      <c r="A324" s="134"/>
      <c r="B324" s="116"/>
      <c r="C324" s="164">
        <v>4019</v>
      </c>
      <c r="D324" s="100" t="s">
        <v>227</v>
      </c>
      <c r="E324" s="101">
        <v>0</v>
      </c>
      <c r="F324" s="101">
        <v>3152.24</v>
      </c>
      <c r="G324" s="101"/>
      <c r="H324" s="108">
        <f t="shared" si="56"/>
        <v>3152.24</v>
      </c>
    </row>
    <row r="325" spans="1:8" s="77" customFormat="1" ht="12" customHeight="1" x14ac:dyDescent="0.25">
      <c r="A325" s="96"/>
      <c r="B325" s="99"/>
      <c r="C325" s="110">
        <v>4117</v>
      </c>
      <c r="D325" s="126" t="s">
        <v>228</v>
      </c>
      <c r="E325" s="104">
        <v>0</v>
      </c>
      <c r="F325" s="105">
        <v>2101.6999999999998</v>
      </c>
      <c r="G325" s="105"/>
      <c r="H325" s="105">
        <f t="shared" si="56"/>
        <v>2101.6999999999998</v>
      </c>
    </row>
    <row r="326" spans="1:8" s="77" customFormat="1" ht="12" customHeight="1" x14ac:dyDescent="0.25">
      <c r="A326" s="96"/>
      <c r="B326" s="99"/>
      <c r="C326" s="110">
        <v>4119</v>
      </c>
      <c r="D326" s="126" t="s">
        <v>228</v>
      </c>
      <c r="E326" s="104">
        <v>0</v>
      </c>
      <c r="F326" s="105">
        <v>546.6</v>
      </c>
      <c r="G326" s="105"/>
      <c r="H326" s="105">
        <f t="shared" si="56"/>
        <v>546.6</v>
      </c>
    </row>
    <row r="327" spans="1:8" s="77" customFormat="1" ht="12" customHeight="1" x14ac:dyDescent="0.25">
      <c r="A327" s="96"/>
      <c r="B327" s="99"/>
      <c r="C327" s="110">
        <v>4127</v>
      </c>
      <c r="D327" s="126" t="s">
        <v>229</v>
      </c>
      <c r="E327" s="104">
        <v>0</v>
      </c>
      <c r="F327" s="105">
        <v>296.98</v>
      </c>
      <c r="G327" s="105"/>
      <c r="H327" s="105">
        <f t="shared" si="56"/>
        <v>296.98</v>
      </c>
    </row>
    <row r="328" spans="1:8" s="77" customFormat="1" ht="12" customHeight="1" x14ac:dyDescent="0.25">
      <c r="A328" s="96"/>
      <c r="B328" s="99"/>
      <c r="C328" s="110">
        <v>4129</v>
      </c>
      <c r="D328" s="126" t="s">
        <v>229</v>
      </c>
      <c r="E328" s="104">
        <v>0</v>
      </c>
      <c r="F328" s="105">
        <v>77.23</v>
      </c>
      <c r="G328" s="105"/>
      <c r="H328" s="105">
        <f t="shared" si="56"/>
        <v>77.23</v>
      </c>
    </row>
    <row r="329" spans="1:8" s="77" customFormat="1" ht="12" customHeight="1" x14ac:dyDescent="0.25">
      <c r="A329" s="96"/>
      <c r="B329" s="99"/>
      <c r="C329" s="110">
        <v>4177</v>
      </c>
      <c r="D329" s="126" t="s">
        <v>263</v>
      </c>
      <c r="E329" s="104">
        <v>0</v>
      </c>
      <c r="F329" s="105">
        <v>1800</v>
      </c>
      <c r="G329" s="105"/>
      <c r="H329" s="105">
        <f t="shared" si="56"/>
        <v>1800</v>
      </c>
    </row>
    <row r="330" spans="1:8" s="77" customFormat="1" ht="12" customHeight="1" x14ac:dyDescent="0.25">
      <c r="A330" s="96"/>
      <c r="B330" s="99"/>
      <c r="C330" s="110">
        <v>4217</v>
      </c>
      <c r="D330" s="126" t="s">
        <v>197</v>
      </c>
      <c r="E330" s="104">
        <v>0</v>
      </c>
      <c r="F330" s="105">
        <v>12730</v>
      </c>
      <c r="G330" s="105"/>
      <c r="H330" s="105">
        <f t="shared" si="56"/>
        <v>12730</v>
      </c>
    </row>
    <row r="331" spans="1:8" s="77" customFormat="1" ht="12" customHeight="1" x14ac:dyDescent="0.25">
      <c r="A331" s="96"/>
      <c r="B331" s="99"/>
      <c r="C331" s="150">
        <v>4227</v>
      </c>
      <c r="D331" s="180" t="s">
        <v>264</v>
      </c>
      <c r="E331" s="104">
        <v>0</v>
      </c>
      <c r="F331" s="105">
        <v>5740</v>
      </c>
      <c r="G331" s="105"/>
      <c r="H331" s="105">
        <f t="shared" si="56"/>
        <v>5740</v>
      </c>
    </row>
    <row r="332" spans="1:8" s="77" customFormat="1" ht="12" customHeight="1" x14ac:dyDescent="0.25">
      <c r="A332" s="96"/>
      <c r="B332" s="99"/>
      <c r="C332" s="110">
        <v>4307</v>
      </c>
      <c r="D332" s="126" t="s">
        <v>198</v>
      </c>
      <c r="E332" s="104">
        <v>0</v>
      </c>
      <c r="F332" s="105">
        <v>5847</v>
      </c>
      <c r="G332" s="105"/>
      <c r="H332" s="105">
        <f t="shared" si="56"/>
        <v>5847</v>
      </c>
    </row>
    <row r="333" spans="1:8" s="77" customFormat="1" ht="12" customHeight="1" x14ac:dyDescent="0.25">
      <c r="A333" s="96"/>
      <c r="B333" s="99"/>
      <c r="C333" s="150">
        <v>4717</v>
      </c>
      <c r="D333" s="180" t="s">
        <v>230</v>
      </c>
      <c r="E333" s="104">
        <v>0</v>
      </c>
      <c r="F333" s="105">
        <v>39.770000000000003</v>
      </c>
      <c r="G333" s="105"/>
      <c r="H333" s="105">
        <f t="shared" si="56"/>
        <v>39.770000000000003</v>
      </c>
    </row>
    <row r="334" spans="1:8" s="77" customFormat="1" ht="12" customHeight="1" x14ac:dyDescent="0.25">
      <c r="A334" s="96"/>
      <c r="B334" s="99"/>
      <c r="C334" s="150">
        <v>4719</v>
      </c>
      <c r="D334" s="180" t="s">
        <v>230</v>
      </c>
      <c r="E334" s="104">
        <v>0</v>
      </c>
      <c r="F334" s="105">
        <v>47.28</v>
      </c>
      <c r="G334" s="105"/>
      <c r="H334" s="105">
        <f t="shared" si="56"/>
        <v>47.28</v>
      </c>
    </row>
    <row r="335" spans="1:8" s="77" customFormat="1" ht="11.25" customHeight="1" thickBot="1" x14ac:dyDescent="0.3">
      <c r="A335" s="95">
        <v>853</v>
      </c>
      <c r="B335" s="96"/>
      <c r="C335" s="97"/>
      <c r="D335" s="98" t="s">
        <v>142</v>
      </c>
      <c r="E335" s="109">
        <v>9220358.8999999985</v>
      </c>
      <c r="F335" s="109">
        <f>SUM(F336)</f>
        <v>0</v>
      </c>
      <c r="G335" s="109">
        <f>SUM(G336)</f>
        <v>47868.039999999994</v>
      </c>
      <c r="H335" s="109">
        <f t="shared" si="52"/>
        <v>9172490.8599999994</v>
      </c>
    </row>
    <row r="336" spans="1:8" s="77" customFormat="1" ht="11.25" customHeight="1" thickTop="1" x14ac:dyDescent="0.25">
      <c r="A336" s="97"/>
      <c r="B336" s="99">
        <v>85395</v>
      </c>
      <c r="C336" s="90"/>
      <c r="D336" s="100" t="s">
        <v>112</v>
      </c>
      <c r="E336" s="101">
        <v>9220358.8999999985</v>
      </c>
      <c r="F336" s="108">
        <f>SUM(F337)</f>
        <v>0</v>
      </c>
      <c r="G336" s="108">
        <f>SUM(G337)</f>
        <v>47868.039999999994</v>
      </c>
      <c r="H336" s="101">
        <f t="shared" si="52"/>
        <v>9172490.8599999994</v>
      </c>
    </row>
    <row r="337" spans="1:8" s="77" customFormat="1" ht="23.25" customHeight="1" x14ac:dyDescent="0.25">
      <c r="A337" s="96"/>
      <c r="B337" s="110"/>
      <c r="C337" s="90"/>
      <c r="D337" s="751" t="s">
        <v>265</v>
      </c>
      <c r="E337" s="118">
        <v>262227.68</v>
      </c>
      <c r="F337" s="118">
        <f>SUM(F338:F345)</f>
        <v>0</v>
      </c>
      <c r="G337" s="118">
        <f>SUM(G338:G345)</f>
        <v>47868.039999999994</v>
      </c>
      <c r="H337" s="161">
        <f>SUM(E337+F337-G337)</f>
        <v>214359.64</v>
      </c>
    </row>
    <row r="338" spans="1:8" s="77" customFormat="1" ht="11.25" customHeight="1" x14ac:dyDescent="0.25">
      <c r="A338" s="96"/>
      <c r="B338" s="110"/>
      <c r="C338" s="110">
        <v>4017</v>
      </c>
      <c r="D338" s="126" t="s">
        <v>227</v>
      </c>
      <c r="E338" s="104">
        <v>101485.36</v>
      </c>
      <c r="F338" s="104"/>
      <c r="G338" s="105">
        <v>18878.2</v>
      </c>
      <c r="H338" s="104">
        <f t="shared" ref="H338:H346" si="57">SUM(E338+F338-G338)</f>
        <v>82607.16</v>
      </c>
    </row>
    <row r="339" spans="1:8" s="77" customFormat="1" ht="11.25" customHeight="1" x14ac:dyDescent="0.25">
      <c r="A339" s="96"/>
      <c r="B339" s="110"/>
      <c r="C339" s="110">
        <v>4019</v>
      </c>
      <c r="D339" s="126" t="s">
        <v>227</v>
      </c>
      <c r="E339" s="104">
        <v>11939.480000000001</v>
      </c>
      <c r="F339" s="104"/>
      <c r="G339" s="105">
        <v>2220.96</v>
      </c>
      <c r="H339" s="104">
        <f t="shared" si="57"/>
        <v>9718.52</v>
      </c>
    </row>
    <row r="340" spans="1:8" s="77" customFormat="1" ht="11.25" customHeight="1" x14ac:dyDescent="0.25">
      <c r="A340" s="96"/>
      <c r="B340" s="110"/>
      <c r="C340" s="110">
        <v>4117</v>
      </c>
      <c r="D340" s="126" t="s">
        <v>266</v>
      </c>
      <c r="E340" s="104">
        <v>17696.689999999999</v>
      </c>
      <c r="F340" s="104"/>
      <c r="G340" s="105">
        <v>3296.13</v>
      </c>
      <c r="H340" s="104">
        <f t="shared" si="57"/>
        <v>14400.559999999998</v>
      </c>
    </row>
    <row r="341" spans="1:8" s="77" customFormat="1" ht="11.25" customHeight="1" x14ac:dyDescent="0.25">
      <c r="A341" s="96"/>
      <c r="B341" s="110"/>
      <c r="C341" s="110">
        <v>4119</v>
      </c>
      <c r="D341" s="126" t="s">
        <v>266</v>
      </c>
      <c r="E341" s="104">
        <v>2081.98</v>
      </c>
      <c r="F341" s="104"/>
      <c r="G341" s="105">
        <v>387.78</v>
      </c>
      <c r="H341" s="104">
        <f t="shared" si="57"/>
        <v>1694.2</v>
      </c>
    </row>
    <row r="342" spans="1:8" s="77" customFormat="1" ht="11.25" customHeight="1" x14ac:dyDescent="0.25">
      <c r="A342" s="96"/>
      <c r="B342" s="110"/>
      <c r="C342" s="110">
        <v>4127</v>
      </c>
      <c r="D342" s="126" t="s">
        <v>267</v>
      </c>
      <c r="E342" s="104">
        <v>2095.02</v>
      </c>
      <c r="F342" s="104"/>
      <c r="G342" s="105">
        <v>462.51</v>
      </c>
      <c r="H342" s="104">
        <f t="shared" si="57"/>
        <v>1632.51</v>
      </c>
    </row>
    <row r="343" spans="1:8" s="77" customFormat="1" ht="11.25" customHeight="1" x14ac:dyDescent="0.25">
      <c r="A343" s="96"/>
      <c r="B343" s="110"/>
      <c r="C343" s="110">
        <v>4129</v>
      </c>
      <c r="D343" s="126" t="s">
        <v>267</v>
      </c>
      <c r="E343" s="104">
        <v>246.46</v>
      </c>
      <c r="F343" s="104"/>
      <c r="G343" s="105">
        <v>54.42</v>
      </c>
      <c r="H343" s="104">
        <f t="shared" si="57"/>
        <v>192.04000000000002</v>
      </c>
    </row>
    <row r="344" spans="1:8" s="77" customFormat="1" ht="11.25" customHeight="1" x14ac:dyDescent="0.25">
      <c r="A344" s="96"/>
      <c r="B344" s="110"/>
      <c r="C344" s="110">
        <v>4307</v>
      </c>
      <c r="D344" s="126" t="s">
        <v>198</v>
      </c>
      <c r="E344" s="104">
        <v>20192.46</v>
      </c>
      <c r="F344" s="104"/>
      <c r="G344" s="105">
        <v>20192.46</v>
      </c>
      <c r="H344" s="104">
        <f t="shared" si="57"/>
        <v>0</v>
      </c>
    </row>
    <row r="345" spans="1:8" s="77" customFormat="1" ht="11.25" customHeight="1" x14ac:dyDescent="0.25">
      <c r="A345" s="96"/>
      <c r="B345" s="110"/>
      <c r="C345" s="110">
        <v>4309</v>
      </c>
      <c r="D345" s="126" t="s">
        <v>198</v>
      </c>
      <c r="E345" s="104">
        <v>17430.780000000006</v>
      </c>
      <c r="F345" s="104"/>
      <c r="G345" s="105">
        <v>2375.58</v>
      </c>
      <c r="H345" s="104">
        <f t="shared" si="57"/>
        <v>15055.200000000006</v>
      </c>
    </row>
    <row r="346" spans="1:8" s="77" customFormat="1" ht="11.25" customHeight="1" thickBot="1" x14ac:dyDescent="0.3">
      <c r="A346" s="96">
        <v>854</v>
      </c>
      <c r="B346" s="96"/>
      <c r="C346" s="97"/>
      <c r="D346" s="98" t="s">
        <v>178</v>
      </c>
      <c r="E346" s="94">
        <v>1609957.5799999998</v>
      </c>
      <c r="F346" s="109">
        <f>SUM(F347,)</f>
        <v>37000</v>
      </c>
      <c r="G346" s="109">
        <f>SUM(G347,)</f>
        <v>0</v>
      </c>
      <c r="H346" s="94">
        <f t="shared" si="57"/>
        <v>1646957.5799999998</v>
      </c>
    </row>
    <row r="347" spans="1:8" s="77" customFormat="1" ht="11.25" customHeight="1" thickTop="1" x14ac:dyDescent="0.25">
      <c r="A347" s="96"/>
      <c r="B347" s="158">
        <v>85404</v>
      </c>
      <c r="C347" s="158"/>
      <c r="D347" s="140" t="s">
        <v>268</v>
      </c>
      <c r="E347" s="101">
        <v>1266870.5299999998</v>
      </c>
      <c r="F347" s="108">
        <f>SUM(F348)</f>
        <v>37000</v>
      </c>
      <c r="G347" s="108">
        <f>SUM(G348)</f>
        <v>0</v>
      </c>
      <c r="H347" s="101">
        <f>SUM(E347+F347-G347)</f>
        <v>1303870.5299999998</v>
      </c>
    </row>
    <row r="348" spans="1:8" s="77" customFormat="1" ht="11.25" customHeight="1" x14ac:dyDescent="0.25">
      <c r="A348" s="96"/>
      <c r="B348" s="163"/>
      <c r="C348" s="158"/>
      <c r="D348" s="756" t="s">
        <v>176</v>
      </c>
      <c r="E348" s="161">
        <v>57084</v>
      </c>
      <c r="F348" s="161">
        <f>SUM(F349:F351)</f>
        <v>37000</v>
      </c>
      <c r="G348" s="161">
        <f>SUM(G349:G351)</f>
        <v>0</v>
      </c>
      <c r="H348" s="161">
        <f t="shared" ref="H348:H351" si="58">SUM(E348+F348-G348)</f>
        <v>94084</v>
      </c>
    </row>
    <row r="349" spans="1:8" s="77" customFormat="1" ht="11.25" customHeight="1" x14ac:dyDescent="0.25">
      <c r="A349" s="96"/>
      <c r="B349" s="99"/>
      <c r="C349" s="110">
        <v>4110</v>
      </c>
      <c r="D349" s="126" t="s">
        <v>228</v>
      </c>
      <c r="E349" s="181">
        <v>7664</v>
      </c>
      <c r="F349" s="182">
        <v>6000</v>
      </c>
      <c r="G349" s="182"/>
      <c r="H349" s="104">
        <f t="shared" si="58"/>
        <v>13664</v>
      </c>
    </row>
    <row r="350" spans="1:8" s="77" customFormat="1" ht="11.25" customHeight="1" x14ac:dyDescent="0.25">
      <c r="A350" s="96"/>
      <c r="B350" s="110"/>
      <c r="C350" s="110">
        <v>4120</v>
      </c>
      <c r="D350" s="126" t="s">
        <v>229</v>
      </c>
      <c r="E350" s="104">
        <v>1093</v>
      </c>
      <c r="F350" s="104">
        <v>1000</v>
      </c>
      <c r="G350" s="105"/>
      <c r="H350" s="104">
        <f t="shared" si="58"/>
        <v>2093</v>
      </c>
    </row>
    <row r="351" spans="1:8" s="77" customFormat="1" ht="11.25" customHeight="1" x14ac:dyDescent="0.25">
      <c r="A351" s="96"/>
      <c r="B351" s="110"/>
      <c r="C351" s="110">
        <v>4790</v>
      </c>
      <c r="D351" s="126" t="s">
        <v>237</v>
      </c>
      <c r="E351" s="104">
        <v>37623</v>
      </c>
      <c r="F351" s="104">
        <v>30000</v>
      </c>
      <c r="G351" s="105"/>
      <c r="H351" s="104">
        <f t="shared" si="58"/>
        <v>67623</v>
      </c>
    </row>
    <row r="352" spans="1:8" s="77" customFormat="1" ht="11.25" customHeight="1" thickBot="1" x14ac:dyDescent="0.3">
      <c r="A352" s="96">
        <v>855</v>
      </c>
      <c r="B352" s="95"/>
      <c r="C352" s="97"/>
      <c r="D352" s="98" t="s">
        <v>146</v>
      </c>
      <c r="E352" s="94">
        <v>16626257.65</v>
      </c>
      <c r="F352" s="109">
        <f>SUM(F353,F356)</f>
        <v>120250.25</v>
      </c>
      <c r="G352" s="109">
        <f>SUM(G353,G356)</f>
        <v>0</v>
      </c>
      <c r="H352" s="94">
        <f t="shared" si="52"/>
        <v>16746507.9</v>
      </c>
    </row>
    <row r="353" spans="1:8" s="77" customFormat="1" ht="11.25" customHeight="1" thickTop="1" x14ac:dyDescent="0.25">
      <c r="A353" s="97"/>
      <c r="B353" s="158">
        <v>85504</v>
      </c>
      <c r="C353" s="183"/>
      <c r="D353" s="184" t="s">
        <v>269</v>
      </c>
      <c r="E353" s="101">
        <v>2355328.7599999998</v>
      </c>
      <c r="F353" s="108">
        <f>SUM(F354,)</f>
        <v>38600</v>
      </c>
      <c r="G353" s="108">
        <f>SUM(G354,)</f>
        <v>0</v>
      </c>
      <c r="H353" s="101">
        <f t="shared" si="52"/>
        <v>2393928.7599999998</v>
      </c>
    </row>
    <row r="354" spans="1:8" s="77" customFormat="1" ht="12" customHeight="1" x14ac:dyDescent="0.25">
      <c r="A354" s="97"/>
      <c r="B354" s="99"/>
      <c r="C354" s="90"/>
      <c r="D354" s="756" t="s">
        <v>270</v>
      </c>
      <c r="E354" s="161">
        <v>1238353.06</v>
      </c>
      <c r="F354" s="118">
        <f>SUM(F355:F355)</f>
        <v>38600</v>
      </c>
      <c r="G354" s="118">
        <f>SUM(G355:G355)</f>
        <v>0</v>
      </c>
      <c r="H354" s="161">
        <f>SUM(E354+F354-G354)</f>
        <v>1276953.06</v>
      </c>
    </row>
    <row r="355" spans="1:8" s="77" customFormat="1" ht="12" customHeight="1" x14ac:dyDescent="0.25">
      <c r="A355" s="97"/>
      <c r="B355" s="99"/>
      <c r="C355" s="157">
        <v>4300</v>
      </c>
      <c r="D355" s="156" t="s">
        <v>198</v>
      </c>
      <c r="E355" s="104">
        <v>110654</v>
      </c>
      <c r="F355" s="105">
        <v>38600</v>
      </c>
      <c r="G355" s="105"/>
      <c r="H355" s="105">
        <f t="shared" ref="H355" si="59">SUM(E355+F355-G355)</f>
        <v>149254</v>
      </c>
    </row>
    <row r="356" spans="1:8" s="77" customFormat="1" ht="12" customHeight="1" x14ac:dyDescent="0.25">
      <c r="A356" s="97"/>
      <c r="B356" s="110">
        <v>85516</v>
      </c>
      <c r="C356" s="111"/>
      <c r="D356" s="136" t="s">
        <v>147</v>
      </c>
      <c r="E356" s="101">
        <v>12221386</v>
      </c>
      <c r="F356" s="108">
        <f>SUM(F357,)</f>
        <v>81650.25</v>
      </c>
      <c r="G356" s="108">
        <f t="shared" ref="G356:H356" si="60">SUM(G357,)</f>
        <v>0</v>
      </c>
      <c r="H356" s="108">
        <f t="shared" si="60"/>
        <v>10293434.25</v>
      </c>
    </row>
    <row r="357" spans="1:8" s="77" customFormat="1" ht="12" customHeight="1" x14ac:dyDescent="0.25">
      <c r="A357" s="97"/>
      <c r="B357" s="110"/>
      <c r="C357" s="111"/>
      <c r="D357" s="753" t="s">
        <v>271</v>
      </c>
      <c r="E357" s="161">
        <v>10211784</v>
      </c>
      <c r="F357" s="118">
        <f>SUM(F358:F358)</f>
        <v>81650.25</v>
      </c>
      <c r="G357" s="118">
        <f>SUM(G358:G358)</f>
        <v>0</v>
      </c>
      <c r="H357" s="161">
        <f>SUM(E357+F357-G357)</f>
        <v>10293434.25</v>
      </c>
    </row>
    <row r="358" spans="1:8" s="77" customFormat="1" ht="12" customHeight="1" x14ac:dyDescent="0.25">
      <c r="A358" s="97"/>
      <c r="B358" s="110"/>
      <c r="C358" s="157">
        <v>6060</v>
      </c>
      <c r="D358" s="156" t="s">
        <v>207</v>
      </c>
      <c r="E358" s="104">
        <v>99000</v>
      </c>
      <c r="F358" s="105">
        <v>81650.25</v>
      </c>
      <c r="G358" s="105"/>
      <c r="H358" s="105">
        <f t="shared" ref="H358:H412" si="61">SUM(E358+F358-G358)</f>
        <v>180650.25</v>
      </c>
    </row>
    <row r="359" spans="1:8" s="77" customFormat="1" ht="11.25" customHeight="1" thickBot="1" x14ac:dyDescent="0.3">
      <c r="A359" s="95">
        <v>900</v>
      </c>
      <c r="B359" s="96"/>
      <c r="C359" s="97"/>
      <c r="D359" s="98" t="s">
        <v>151</v>
      </c>
      <c r="E359" s="94">
        <v>96871424.620000005</v>
      </c>
      <c r="F359" s="109">
        <f>SUM(F360,F364,F367,F370,F375)</f>
        <v>3740328.19</v>
      </c>
      <c r="G359" s="109">
        <f>SUM(G360,G364,G367,G370,G375)</f>
        <v>967257.38</v>
      </c>
      <c r="H359" s="94">
        <f t="shared" si="61"/>
        <v>99644495.430000007</v>
      </c>
    </row>
    <row r="360" spans="1:8" s="77" customFormat="1" ht="11.25" customHeight="1" thickTop="1" x14ac:dyDescent="0.25">
      <c r="A360" s="95"/>
      <c r="B360" s="110">
        <v>90002</v>
      </c>
      <c r="C360" s="111"/>
      <c r="D360" s="185" t="s">
        <v>152</v>
      </c>
      <c r="E360" s="101">
        <v>44241721</v>
      </c>
      <c r="F360" s="108">
        <f>SUM(F361)</f>
        <v>367020.81</v>
      </c>
      <c r="G360" s="108">
        <f>SUM(G361)</f>
        <v>902257.38</v>
      </c>
      <c r="H360" s="101">
        <f t="shared" si="61"/>
        <v>43706484.43</v>
      </c>
    </row>
    <row r="361" spans="1:8" s="77" customFormat="1" ht="11.25" customHeight="1" x14ac:dyDescent="0.25">
      <c r="A361" s="95"/>
      <c r="B361" s="89"/>
      <c r="C361" s="110"/>
      <c r="D361" s="766" t="s">
        <v>153</v>
      </c>
      <c r="E361" s="767">
        <v>43034619</v>
      </c>
      <c r="F361" s="118">
        <f>SUM(F362:F363)</f>
        <v>367020.81</v>
      </c>
      <c r="G361" s="118">
        <f>SUM(G362:G363)</f>
        <v>902257.38</v>
      </c>
      <c r="H361" s="161">
        <f t="shared" si="61"/>
        <v>42499382.43</v>
      </c>
    </row>
    <row r="362" spans="1:8" s="77" customFormat="1" ht="22.5" customHeight="1" x14ac:dyDescent="0.25">
      <c r="A362" s="95"/>
      <c r="B362" s="89"/>
      <c r="C362" s="150">
        <v>4600</v>
      </c>
      <c r="D362" s="130" t="s">
        <v>272</v>
      </c>
      <c r="E362" s="172">
        <v>710319</v>
      </c>
      <c r="F362" s="105">
        <v>367020.81</v>
      </c>
      <c r="G362" s="105">
        <v>171000</v>
      </c>
      <c r="H362" s="105">
        <f t="shared" si="61"/>
        <v>906339.81</v>
      </c>
    </row>
    <row r="363" spans="1:8" s="77" customFormat="1" ht="12" customHeight="1" x14ac:dyDescent="0.25">
      <c r="A363" s="95"/>
      <c r="B363" s="89"/>
      <c r="C363" s="110">
        <v>6050</v>
      </c>
      <c r="D363" s="126" t="s">
        <v>67</v>
      </c>
      <c r="E363" s="172">
        <v>1295000</v>
      </c>
      <c r="F363" s="105"/>
      <c r="G363" s="105">
        <v>731257.38</v>
      </c>
      <c r="H363" s="105">
        <f t="shared" si="61"/>
        <v>563742.62</v>
      </c>
    </row>
    <row r="364" spans="1:8" s="77" customFormat="1" ht="12" customHeight="1" x14ac:dyDescent="0.25">
      <c r="A364" s="95"/>
      <c r="B364" s="158">
        <v>90003</v>
      </c>
      <c r="C364" s="158"/>
      <c r="D364" s="140" t="s">
        <v>273</v>
      </c>
      <c r="E364" s="101">
        <v>721352.9</v>
      </c>
      <c r="F364" s="108">
        <f>SUM(F365)</f>
        <v>35000</v>
      </c>
      <c r="G364" s="108">
        <f>SUM(G365)</f>
        <v>0</v>
      </c>
      <c r="H364" s="101">
        <f t="shared" si="61"/>
        <v>756352.9</v>
      </c>
    </row>
    <row r="365" spans="1:8" s="77" customFormat="1" ht="12" customHeight="1" x14ac:dyDescent="0.25">
      <c r="A365" s="95"/>
      <c r="B365" s="89"/>
      <c r="C365" s="110"/>
      <c r="D365" s="766" t="s">
        <v>153</v>
      </c>
      <c r="E365" s="767">
        <v>129500</v>
      </c>
      <c r="F365" s="118">
        <f>SUM(F366:F366)</f>
        <v>35000</v>
      </c>
      <c r="G365" s="118">
        <f>SUM(G366:G366)</f>
        <v>0</v>
      </c>
      <c r="H365" s="161">
        <f t="shared" si="61"/>
        <v>164500</v>
      </c>
    </row>
    <row r="366" spans="1:8" s="77" customFormat="1" ht="12" customHeight="1" x14ac:dyDescent="0.25">
      <c r="A366" s="95"/>
      <c r="B366" s="89"/>
      <c r="C366" s="110">
        <v>4300</v>
      </c>
      <c r="D366" s="126" t="s">
        <v>198</v>
      </c>
      <c r="E366" s="172">
        <v>122500</v>
      </c>
      <c r="F366" s="105">
        <v>35000</v>
      </c>
      <c r="G366" s="105"/>
      <c r="H366" s="105">
        <f t="shared" si="61"/>
        <v>157500</v>
      </c>
    </row>
    <row r="367" spans="1:8" s="77" customFormat="1" ht="12" customHeight="1" x14ac:dyDescent="0.25">
      <c r="A367" s="95"/>
      <c r="B367" s="158">
        <v>90004</v>
      </c>
      <c r="C367" s="158"/>
      <c r="D367" s="140" t="s">
        <v>154</v>
      </c>
      <c r="E367" s="101">
        <v>3088388.1</v>
      </c>
      <c r="F367" s="108">
        <f>SUM(F368)</f>
        <v>40000</v>
      </c>
      <c r="G367" s="108">
        <f>SUM(G368)</f>
        <v>0</v>
      </c>
      <c r="H367" s="101">
        <f t="shared" ref="H367:H369" si="62">SUM(E367+F367-G367)</f>
        <v>3128388.1</v>
      </c>
    </row>
    <row r="368" spans="1:8" s="77" customFormat="1" ht="12" customHeight="1" x14ac:dyDescent="0.25">
      <c r="A368" s="95"/>
      <c r="B368" s="89"/>
      <c r="C368" s="110"/>
      <c r="D368" s="766" t="s">
        <v>153</v>
      </c>
      <c r="E368" s="767">
        <v>487664.1</v>
      </c>
      <c r="F368" s="118">
        <f>SUM(F369:F369)</f>
        <v>40000</v>
      </c>
      <c r="G368" s="118">
        <f>SUM(G369:G369)</f>
        <v>0</v>
      </c>
      <c r="H368" s="161">
        <f t="shared" si="62"/>
        <v>527664.1</v>
      </c>
    </row>
    <row r="369" spans="1:8" s="77" customFormat="1" ht="12" customHeight="1" x14ac:dyDescent="0.25">
      <c r="A369" s="95"/>
      <c r="B369" s="89"/>
      <c r="C369" s="110">
        <v>4300</v>
      </c>
      <c r="D369" s="126" t="s">
        <v>198</v>
      </c>
      <c r="E369" s="172">
        <v>417664.1</v>
      </c>
      <c r="F369" s="105">
        <v>40000</v>
      </c>
      <c r="G369" s="105"/>
      <c r="H369" s="105">
        <f t="shared" si="62"/>
        <v>457664.1</v>
      </c>
    </row>
    <row r="370" spans="1:8" s="77" customFormat="1" ht="11.25" customHeight="1" x14ac:dyDescent="0.25">
      <c r="A370" s="95"/>
      <c r="B370" s="99">
        <v>90005</v>
      </c>
      <c r="C370" s="97"/>
      <c r="D370" s="140" t="s">
        <v>156</v>
      </c>
      <c r="E370" s="101">
        <v>16785631.399999999</v>
      </c>
      <c r="F370" s="101">
        <f>SUM(F371,F373)</f>
        <v>2050</v>
      </c>
      <c r="G370" s="101">
        <f>SUM(G371,G373)</f>
        <v>65000</v>
      </c>
      <c r="H370" s="101">
        <f t="shared" si="61"/>
        <v>16722681.399999999</v>
      </c>
    </row>
    <row r="371" spans="1:8" s="77" customFormat="1" ht="11.25" customHeight="1" x14ac:dyDescent="0.25">
      <c r="A371" s="95"/>
      <c r="B371" s="99"/>
      <c r="C371" s="110"/>
      <c r="D371" s="756" t="s">
        <v>274</v>
      </c>
      <c r="E371" s="161">
        <v>490000</v>
      </c>
      <c r="F371" s="161">
        <f>SUM(F372:F372)</f>
        <v>0</v>
      </c>
      <c r="G371" s="161">
        <f>SUM(G372:G372)</f>
        <v>65000</v>
      </c>
      <c r="H371" s="161">
        <f>SUM(E371+F371-G371)</f>
        <v>425000</v>
      </c>
    </row>
    <row r="372" spans="1:8" s="77" customFormat="1" ht="11.25" customHeight="1" x14ac:dyDescent="0.25">
      <c r="A372" s="95"/>
      <c r="B372" s="99"/>
      <c r="C372" s="110">
        <v>4300</v>
      </c>
      <c r="D372" s="126" t="s">
        <v>198</v>
      </c>
      <c r="E372" s="186">
        <v>490000</v>
      </c>
      <c r="F372" s="186"/>
      <c r="G372" s="186">
        <v>65000</v>
      </c>
      <c r="H372" s="171">
        <f>SUM(E372+F372-G372)</f>
        <v>425000</v>
      </c>
    </row>
    <row r="373" spans="1:8" s="77" customFormat="1" ht="11.25" customHeight="1" x14ac:dyDescent="0.25">
      <c r="A373" s="95"/>
      <c r="B373" s="99"/>
      <c r="C373" s="90"/>
      <c r="D373" s="768" t="s">
        <v>137</v>
      </c>
      <c r="E373" s="161">
        <v>2125</v>
      </c>
      <c r="F373" s="118">
        <f>SUM(F374:F374)</f>
        <v>2050</v>
      </c>
      <c r="G373" s="118">
        <f>SUM(G374:G374)</f>
        <v>0</v>
      </c>
      <c r="H373" s="161">
        <f>SUM(E373+F373-G373)</f>
        <v>4175</v>
      </c>
    </row>
    <row r="374" spans="1:8" s="77" customFormat="1" ht="11.25" customHeight="1" x14ac:dyDescent="0.25">
      <c r="A374" s="95"/>
      <c r="B374" s="99"/>
      <c r="C374" s="110">
        <v>4010</v>
      </c>
      <c r="D374" s="126" t="s">
        <v>227</v>
      </c>
      <c r="E374" s="104">
        <v>2125</v>
      </c>
      <c r="F374" s="105">
        <v>2050</v>
      </c>
      <c r="G374" s="105"/>
      <c r="H374" s="104">
        <f t="shared" ref="H374" si="63">SUM(E374+F374-G374)</f>
        <v>4175</v>
      </c>
    </row>
    <row r="375" spans="1:8" s="77" customFormat="1" ht="11.25" customHeight="1" x14ac:dyDescent="0.25">
      <c r="A375" s="95"/>
      <c r="B375" s="158">
        <v>90095</v>
      </c>
      <c r="C375" s="158"/>
      <c r="D375" s="167" t="s">
        <v>112</v>
      </c>
      <c r="E375" s="101">
        <v>21163615.219999999</v>
      </c>
      <c r="F375" s="101">
        <f>SUM(F376,F378,F380)</f>
        <v>3296257.38</v>
      </c>
      <c r="G375" s="101">
        <f>SUM(G376,G378,G380)</f>
        <v>0</v>
      </c>
      <c r="H375" s="101">
        <f t="shared" si="61"/>
        <v>24459872.599999998</v>
      </c>
    </row>
    <row r="376" spans="1:8" s="77" customFormat="1" ht="12" customHeight="1" x14ac:dyDescent="0.25">
      <c r="A376" s="95"/>
      <c r="B376" s="99"/>
      <c r="C376" s="90"/>
      <c r="D376" s="766" t="s">
        <v>153</v>
      </c>
      <c r="E376" s="118">
        <v>3745224.28</v>
      </c>
      <c r="F376" s="118">
        <f>SUM(F377:F377)</f>
        <v>2681257.38</v>
      </c>
      <c r="G376" s="118">
        <f>SUM(G377:G377)</f>
        <v>0</v>
      </c>
      <c r="H376" s="161">
        <f t="shared" si="61"/>
        <v>6426481.6600000001</v>
      </c>
    </row>
    <row r="377" spans="1:8" s="77" customFormat="1" ht="11.25" customHeight="1" x14ac:dyDescent="0.25">
      <c r="A377" s="95"/>
      <c r="B377" s="99"/>
      <c r="C377" s="110">
        <v>6050</v>
      </c>
      <c r="D377" s="126" t="s">
        <v>67</v>
      </c>
      <c r="E377" s="105">
        <v>651900</v>
      </c>
      <c r="F377" s="105">
        <f>1359722.46+1321534.92</f>
        <v>2681257.38</v>
      </c>
      <c r="G377" s="105"/>
      <c r="H377" s="104">
        <f t="shared" si="61"/>
        <v>3333157.38</v>
      </c>
    </row>
    <row r="378" spans="1:8" s="77" customFormat="1" ht="11.25" customHeight="1" x14ac:dyDescent="0.25">
      <c r="A378" s="95"/>
      <c r="B378" s="99"/>
      <c r="C378" s="110"/>
      <c r="D378" s="756" t="s">
        <v>274</v>
      </c>
      <c r="E378" s="161">
        <v>195000</v>
      </c>
      <c r="F378" s="161">
        <f>SUM(F379:F379)</f>
        <v>65000</v>
      </c>
      <c r="G378" s="161">
        <f>SUM(G379:G379)</f>
        <v>0</v>
      </c>
      <c r="H378" s="161">
        <f>SUM(E378+F378-G378)</f>
        <v>260000</v>
      </c>
    </row>
    <row r="379" spans="1:8" s="77" customFormat="1" ht="11.25" customHeight="1" x14ac:dyDescent="0.25">
      <c r="A379" s="95"/>
      <c r="B379" s="99"/>
      <c r="C379" s="157">
        <v>4390</v>
      </c>
      <c r="D379" s="130" t="s">
        <v>275</v>
      </c>
      <c r="E379" s="186">
        <v>170000</v>
      </c>
      <c r="F379" s="186">
        <v>65000</v>
      </c>
      <c r="G379" s="186"/>
      <c r="H379" s="171">
        <f>SUM(E379+F379-G379)</f>
        <v>235000</v>
      </c>
    </row>
    <row r="380" spans="1:8" s="77" customFormat="1" ht="12" customHeight="1" x14ac:dyDescent="0.25">
      <c r="A380" s="95"/>
      <c r="B380" s="99"/>
      <c r="C380" s="110"/>
      <c r="D380" s="753" t="s">
        <v>101</v>
      </c>
      <c r="E380" s="161">
        <v>1747984.47</v>
      </c>
      <c r="F380" s="161">
        <f>SUM(F381:F381)</f>
        <v>550000</v>
      </c>
      <c r="G380" s="161">
        <f>SUM(G381:G381)</f>
        <v>0</v>
      </c>
      <c r="H380" s="161">
        <f>SUM(E380+F380-G380)</f>
        <v>2297984.4699999997</v>
      </c>
    </row>
    <row r="381" spans="1:8" s="77" customFormat="1" ht="12" customHeight="1" x14ac:dyDescent="0.25">
      <c r="A381" s="95"/>
      <c r="B381" s="99"/>
      <c r="C381" s="110">
        <v>4300</v>
      </c>
      <c r="D381" s="126" t="s">
        <v>198</v>
      </c>
      <c r="E381" s="186">
        <v>1000000</v>
      </c>
      <c r="F381" s="186">
        <f>150000+400000</f>
        <v>550000</v>
      </c>
      <c r="G381" s="186"/>
      <c r="H381" s="171">
        <f>SUM(E381+F381-G381)</f>
        <v>1550000</v>
      </c>
    </row>
    <row r="382" spans="1:8" s="77" customFormat="1" ht="12" customHeight="1" thickBot="1" x14ac:dyDescent="0.3">
      <c r="A382" s="95">
        <v>921</v>
      </c>
      <c r="B382" s="96"/>
      <c r="C382" s="97"/>
      <c r="D382" s="98" t="s">
        <v>276</v>
      </c>
      <c r="E382" s="94">
        <v>23532468.079999998</v>
      </c>
      <c r="F382" s="109">
        <f>SUM(F383,F387,)</f>
        <v>150000</v>
      </c>
      <c r="G382" s="109">
        <f>SUM(G383,G387,)</f>
        <v>44130.369999999995</v>
      </c>
      <c r="H382" s="94">
        <f t="shared" ref="H382:H389" si="64">SUM(E382+F382-G382)</f>
        <v>23638337.709999997</v>
      </c>
    </row>
    <row r="383" spans="1:8" s="77" customFormat="1" ht="12" customHeight="1" thickTop="1" x14ac:dyDescent="0.25">
      <c r="A383" s="95"/>
      <c r="B383" s="110">
        <v>92113</v>
      </c>
      <c r="C383" s="110"/>
      <c r="D383" s="100" t="s">
        <v>277</v>
      </c>
      <c r="E383" s="101">
        <v>11029265.59</v>
      </c>
      <c r="F383" s="101">
        <f>SUM(F384)</f>
        <v>150000</v>
      </c>
      <c r="G383" s="101">
        <f>SUM(G384)</f>
        <v>19130.37</v>
      </c>
      <c r="H383" s="101">
        <f t="shared" si="64"/>
        <v>11160135.220000001</v>
      </c>
    </row>
    <row r="384" spans="1:8" s="77" customFormat="1" ht="12" customHeight="1" x14ac:dyDescent="0.25">
      <c r="A384" s="95"/>
      <c r="B384" s="89"/>
      <c r="C384" s="110"/>
      <c r="D384" s="756" t="s">
        <v>204</v>
      </c>
      <c r="E384" s="161">
        <v>11029265.59</v>
      </c>
      <c r="F384" s="118">
        <f>SUM(F385:F386)</f>
        <v>150000</v>
      </c>
      <c r="G384" s="118">
        <f>SUM(G385:G386)</f>
        <v>19130.37</v>
      </c>
      <c r="H384" s="161">
        <f t="shared" si="64"/>
        <v>11160135.220000001</v>
      </c>
    </row>
    <row r="385" spans="1:8" s="77" customFormat="1" ht="21.6" customHeight="1" x14ac:dyDescent="0.25">
      <c r="A385" s="95"/>
      <c r="B385" s="89"/>
      <c r="C385" s="150">
        <v>2800</v>
      </c>
      <c r="D385" s="130" t="s">
        <v>278</v>
      </c>
      <c r="E385" s="104">
        <v>263000</v>
      </c>
      <c r="F385" s="105">
        <v>150000</v>
      </c>
      <c r="G385" s="105"/>
      <c r="H385" s="105">
        <f t="shared" si="64"/>
        <v>413000</v>
      </c>
    </row>
    <row r="386" spans="1:8" s="77" customFormat="1" ht="33.75" customHeight="1" x14ac:dyDescent="0.25">
      <c r="A386" s="115"/>
      <c r="B386" s="112"/>
      <c r="C386" s="187">
        <v>6229</v>
      </c>
      <c r="D386" s="135" t="s">
        <v>279</v>
      </c>
      <c r="E386" s="101">
        <v>25880.37</v>
      </c>
      <c r="F386" s="101"/>
      <c r="G386" s="101">
        <v>19130.37</v>
      </c>
      <c r="H386" s="108">
        <f t="shared" si="64"/>
        <v>6750</v>
      </c>
    </row>
    <row r="387" spans="1:8" s="77" customFormat="1" ht="12" customHeight="1" x14ac:dyDescent="0.25">
      <c r="A387" s="95"/>
      <c r="B387" s="110">
        <v>92195</v>
      </c>
      <c r="C387" s="110"/>
      <c r="D387" s="167" t="s">
        <v>112</v>
      </c>
      <c r="E387" s="101">
        <v>1284820</v>
      </c>
      <c r="F387" s="101">
        <f>SUM(F388)</f>
        <v>0</v>
      </c>
      <c r="G387" s="101">
        <f>SUM(G388)</f>
        <v>25000</v>
      </c>
      <c r="H387" s="101">
        <f t="shared" si="64"/>
        <v>1259820</v>
      </c>
    </row>
    <row r="388" spans="1:8" s="77" customFormat="1" ht="12" customHeight="1" x14ac:dyDescent="0.25">
      <c r="A388" s="95"/>
      <c r="B388" s="89"/>
      <c r="C388" s="110"/>
      <c r="D388" s="756" t="s">
        <v>204</v>
      </c>
      <c r="E388" s="161">
        <v>1284820</v>
      </c>
      <c r="F388" s="118">
        <f>SUM(F389:F389)</f>
        <v>0</v>
      </c>
      <c r="G388" s="118">
        <f>SUM(G389:G389)</f>
        <v>25000</v>
      </c>
      <c r="H388" s="161">
        <f t="shared" si="64"/>
        <v>1259820</v>
      </c>
    </row>
    <row r="389" spans="1:8" s="77" customFormat="1" ht="12" customHeight="1" x14ac:dyDescent="0.25">
      <c r="A389" s="95"/>
      <c r="B389" s="89"/>
      <c r="C389" s="110">
        <v>4300</v>
      </c>
      <c r="D389" s="126" t="s">
        <v>198</v>
      </c>
      <c r="E389" s="104">
        <v>244000</v>
      </c>
      <c r="F389" s="105"/>
      <c r="G389" s="105">
        <v>25000</v>
      </c>
      <c r="H389" s="105">
        <f t="shared" si="64"/>
        <v>219000</v>
      </c>
    </row>
    <row r="390" spans="1:8" s="77" customFormat="1" ht="11.25" customHeight="1" thickBot="1" x14ac:dyDescent="0.3">
      <c r="A390" s="144">
        <v>926</v>
      </c>
      <c r="B390" s="144"/>
      <c r="C390" s="158"/>
      <c r="D390" s="188" t="s">
        <v>280</v>
      </c>
      <c r="E390" s="94">
        <v>38821503.5</v>
      </c>
      <c r="F390" s="109">
        <f>SUM(F391,F394,)</f>
        <v>1030338.5600000001</v>
      </c>
      <c r="G390" s="109">
        <f>SUM(G391,G394,)</f>
        <v>0</v>
      </c>
      <c r="H390" s="94">
        <f t="shared" si="61"/>
        <v>39851842.060000002</v>
      </c>
    </row>
    <row r="391" spans="1:8" s="77" customFormat="1" ht="11.25" customHeight="1" thickTop="1" x14ac:dyDescent="0.25">
      <c r="A391" s="144"/>
      <c r="B391" s="158">
        <v>92601</v>
      </c>
      <c r="C391" s="189"/>
      <c r="D391" s="140" t="s">
        <v>281</v>
      </c>
      <c r="E391" s="101">
        <v>11844734</v>
      </c>
      <c r="F391" s="101">
        <f>SUM(F392)</f>
        <v>500000</v>
      </c>
      <c r="G391" s="101">
        <f>SUM(G392)</f>
        <v>0</v>
      </c>
      <c r="H391" s="101">
        <f t="shared" si="61"/>
        <v>12344734</v>
      </c>
    </row>
    <row r="392" spans="1:8" s="77" customFormat="1" ht="11.25" customHeight="1" x14ac:dyDescent="0.25">
      <c r="A392" s="144"/>
      <c r="B392" s="158"/>
      <c r="C392" s="90"/>
      <c r="D392" s="749" t="s">
        <v>215</v>
      </c>
      <c r="E392" s="118">
        <v>8605050</v>
      </c>
      <c r="F392" s="118">
        <f>SUM(F393:F393)</f>
        <v>500000</v>
      </c>
      <c r="G392" s="118">
        <f>SUM(G393:G393)</f>
        <v>0</v>
      </c>
      <c r="H392" s="161">
        <f t="shared" si="61"/>
        <v>9105050</v>
      </c>
    </row>
    <row r="393" spans="1:8" s="77" customFormat="1" ht="11.25" customHeight="1" x14ac:dyDescent="0.25">
      <c r="A393" s="144"/>
      <c r="B393" s="158"/>
      <c r="C393" s="110">
        <v>6050</v>
      </c>
      <c r="D393" s="126" t="s">
        <v>67</v>
      </c>
      <c r="E393" s="172">
        <v>8590000</v>
      </c>
      <c r="F393" s="105">
        <v>500000</v>
      </c>
      <c r="G393" s="105"/>
      <c r="H393" s="104">
        <f t="shared" si="61"/>
        <v>9090000</v>
      </c>
    </row>
    <row r="394" spans="1:8" s="77" customFormat="1" ht="11.25" customHeight="1" x14ac:dyDescent="0.25">
      <c r="A394" s="144"/>
      <c r="B394" s="110">
        <v>92604</v>
      </c>
      <c r="C394" s="113"/>
      <c r="D394" s="100" t="s">
        <v>282</v>
      </c>
      <c r="E394" s="101">
        <v>21045488.200000003</v>
      </c>
      <c r="F394" s="101">
        <f>SUM(F395)</f>
        <v>530338.56000000006</v>
      </c>
      <c r="G394" s="101">
        <f>SUM(G395)</f>
        <v>0</v>
      </c>
      <c r="H394" s="101">
        <f t="shared" si="61"/>
        <v>21575826.760000002</v>
      </c>
    </row>
    <row r="395" spans="1:8" s="77" customFormat="1" ht="11.25" customHeight="1" x14ac:dyDescent="0.25">
      <c r="A395" s="144"/>
      <c r="B395" s="95"/>
      <c r="C395" s="97"/>
      <c r="D395" s="753" t="s">
        <v>202</v>
      </c>
      <c r="E395" s="161">
        <v>21045488.200000003</v>
      </c>
      <c r="F395" s="161">
        <f>SUM(F396:F405)</f>
        <v>530338.56000000006</v>
      </c>
      <c r="G395" s="161">
        <f>SUM(G396:G405)</f>
        <v>0</v>
      </c>
      <c r="H395" s="161">
        <f t="shared" si="61"/>
        <v>21575826.760000002</v>
      </c>
    </row>
    <row r="396" spans="1:8" s="77" customFormat="1" ht="11.25" customHeight="1" x14ac:dyDescent="0.25">
      <c r="A396" s="144"/>
      <c r="B396" s="95"/>
      <c r="C396" s="157">
        <v>3020</v>
      </c>
      <c r="D396" s="156" t="s">
        <v>236</v>
      </c>
      <c r="E396" s="104">
        <v>106204</v>
      </c>
      <c r="F396" s="104">
        <v>3216.56</v>
      </c>
      <c r="G396" s="104"/>
      <c r="H396" s="104">
        <f t="shared" si="61"/>
        <v>109420.56</v>
      </c>
    </row>
    <row r="397" spans="1:8" s="77" customFormat="1" ht="11.25" customHeight="1" x14ac:dyDescent="0.25">
      <c r="A397" s="144"/>
      <c r="B397" s="95"/>
      <c r="C397" s="157">
        <v>4040</v>
      </c>
      <c r="D397" s="156" t="s">
        <v>252</v>
      </c>
      <c r="E397" s="104">
        <v>583743</v>
      </c>
      <c r="F397" s="104">
        <v>2703</v>
      </c>
      <c r="G397" s="104"/>
      <c r="H397" s="104">
        <f t="shared" si="61"/>
        <v>586446</v>
      </c>
    </row>
    <row r="398" spans="1:8" s="77" customFormat="1" ht="11.25" customHeight="1" x14ac:dyDescent="0.25">
      <c r="A398" s="144"/>
      <c r="B398" s="95"/>
      <c r="C398" s="157">
        <v>4140</v>
      </c>
      <c r="D398" s="130" t="s">
        <v>283</v>
      </c>
      <c r="E398" s="104">
        <v>98000</v>
      </c>
      <c r="F398" s="104">
        <v>80000</v>
      </c>
      <c r="G398" s="104"/>
      <c r="H398" s="104">
        <f t="shared" si="61"/>
        <v>178000</v>
      </c>
    </row>
    <row r="399" spans="1:8" s="77" customFormat="1" ht="11.25" customHeight="1" x14ac:dyDescent="0.25">
      <c r="A399" s="144"/>
      <c r="B399" s="95"/>
      <c r="C399" s="155" t="s">
        <v>284</v>
      </c>
      <c r="D399" s="156" t="s">
        <v>197</v>
      </c>
      <c r="E399" s="104">
        <v>821336.3</v>
      </c>
      <c r="F399" s="104">
        <v>11000</v>
      </c>
      <c r="G399" s="104"/>
      <c r="H399" s="104">
        <f t="shared" si="61"/>
        <v>832336.3</v>
      </c>
    </row>
    <row r="400" spans="1:8" s="77" customFormat="1" ht="11.25" customHeight="1" x14ac:dyDescent="0.25">
      <c r="A400" s="144"/>
      <c r="B400" s="95"/>
      <c r="C400" s="157">
        <v>4270</v>
      </c>
      <c r="D400" s="156" t="s">
        <v>210</v>
      </c>
      <c r="E400" s="104">
        <v>1116600</v>
      </c>
      <c r="F400" s="104">
        <v>116850</v>
      </c>
      <c r="G400" s="104"/>
      <c r="H400" s="104">
        <f t="shared" si="61"/>
        <v>1233450</v>
      </c>
    </row>
    <row r="401" spans="1:8" s="77" customFormat="1" ht="11.25" customHeight="1" x14ac:dyDescent="0.25">
      <c r="A401" s="144"/>
      <c r="B401" s="95"/>
      <c r="C401" s="157">
        <v>4300</v>
      </c>
      <c r="D401" s="156" t="s">
        <v>198</v>
      </c>
      <c r="E401" s="104">
        <v>2520577</v>
      </c>
      <c r="F401" s="104">
        <f>200000+30000</f>
        <v>230000</v>
      </c>
      <c r="G401" s="104"/>
      <c r="H401" s="104">
        <f t="shared" si="61"/>
        <v>2750577</v>
      </c>
    </row>
    <row r="402" spans="1:8" s="77" customFormat="1" ht="11.25" customHeight="1" x14ac:dyDescent="0.25">
      <c r="A402" s="144"/>
      <c r="B402" s="95"/>
      <c r="C402" s="157">
        <v>4410</v>
      </c>
      <c r="D402" s="156" t="s">
        <v>285</v>
      </c>
      <c r="E402" s="104">
        <v>5187</v>
      </c>
      <c r="F402" s="104">
        <v>3500</v>
      </c>
      <c r="G402" s="104"/>
      <c r="H402" s="104">
        <f t="shared" si="61"/>
        <v>8687</v>
      </c>
    </row>
    <row r="403" spans="1:8" s="77" customFormat="1" ht="11.25" customHeight="1" x14ac:dyDescent="0.25">
      <c r="A403" s="144"/>
      <c r="B403" s="95"/>
      <c r="C403" s="157">
        <v>4430</v>
      </c>
      <c r="D403" s="156" t="s">
        <v>212</v>
      </c>
      <c r="E403" s="104">
        <v>99244</v>
      </c>
      <c r="F403" s="104">
        <v>4000</v>
      </c>
      <c r="G403" s="104"/>
      <c r="H403" s="104">
        <f t="shared" si="61"/>
        <v>103244</v>
      </c>
    </row>
    <row r="404" spans="1:8" s="77" customFormat="1" ht="11.25" customHeight="1" x14ac:dyDescent="0.25">
      <c r="A404" s="144"/>
      <c r="B404" s="95"/>
      <c r="C404" s="157">
        <v>4440</v>
      </c>
      <c r="D404" s="156" t="s">
        <v>203</v>
      </c>
      <c r="E404" s="104">
        <v>253800</v>
      </c>
      <c r="F404" s="104">
        <v>64069</v>
      </c>
      <c r="G404" s="104"/>
      <c r="H404" s="104">
        <f t="shared" si="61"/>
        <v>317869</v>
      </c>
    </row>
    <row r="405" spans="1:8" s="77" customFormat="1" ht="11.25" customHeight="1" x14ac:dyDescent="0.25">
      <c r="A405" s="144"/>
      <c r="B405" s="99"/>
      <c r="C405" s="157">
        <v>4480</v>
      </c>
      <c r="D405" s="156" t="s">
        <v>213</v>
      </c>
      <c r="E405" s="181">
        <v>152000</v>
      </c>
      <c r="F405" s="104">
        <v>15000</v>
      </c>
      <c r="G405" s="104"/>
      <c r="H405" s="104">
        <f t="shared" si="61"/>
        <v>167000</v>
      </c>
    </row>
    <row r="406" spans="1:8" s="77" customFormat="1" ht="16.5" customHeight="1" thickBot="1" x14ac:dyDescent="0.3">
      <c r="A406" s="110"/>
      <c r="B406" s="99"/>
      <c r="C406" s="90"/>
      <c r="D406" s="93" t="s">
        <v>76</v>
      </c>
      <c r="E406" s="94">
        <v>384974306.83000004</v>
      </c>
      <c r="F406" s="94">
        <f>SUM(F407,F413,F422,F448,F465,F484,F488,)</f>
        <v>12405321.959999999</v>
      </c>
      <c r="G406" s="94">
        <f>SUM(G407,G413,G422,G448,G465,G484,G488,)</f>
        <v>3811565.7</v>
      </c>
      <c r="H406" s="94">
        <f t="shared" si="61"/>
        <v>393568063.09000003</v>
      </c>
    </row>
    <row r="407" spans="1:8" s="77" customFormat="1" ht="15.75" customHeight="1" thickTop="1" thickBot="1" x14ac:dyDescent="0.3">
      <c r="A407" s="95">
        <v>600</v>
      </c>
      <c r="B407" s="96"/>
      <c r="C407" s="97"/>
      <c r="D407" s="98" t="s">
        <v>66</v>
      </c>
      <c r="E407" s="94">
        <v>89399972.019999996</v>
      </c>
      <c r="F407" s="94">
        <f>SUM(F408,)</f>
        <v>9990882.459999999</v>
      </c>
      <c r="G407" s="94">
        <f>SUM(G408)</f>
        <v>616899.19999999995</v>
      </c>
      <c r="H407" s="94">
        <f t="shared" si="61"/>
        <v>98773955.279999986</v>
      </c>
    </row>
    <row r="408" spans="1:8" s="77" customFormat="1" ht="11.25" customHeight="1" thickTop="1" x14ac:dyDescent="0.25">
      <c r="A408" s="95"/>
      <c r="B408" s="99">
        <v>60015</v>
      </c>
      <c r="C408" s="97"/>
      <c r="D408" s="178" t="s">
        <v>77</v>
      </c>
      <c r="E408" s="169">
        <v>89398672.019999996</v>
      </c>
      <c r="F408" s="169">
        <f>SUM(F409,)</f>
        <v>9990882.459999999</v>
      </c>
      <c r="G408" s="169">
        <f>SUM(G409,)</f>
        <v>616899.19999999995</v>
      </c>
      <c r="H408" s="169">
        <f t="shared" si="61"/>
        <v>98772655.279999986</v>
      </c>
    </row>
    <row r="409" spans="1:8" s="77" customFormat="1" ht="11.25" customHeight="1" x14ac:dyDescent="0.25">
      <c r="A409" s="95"/>
      <c r="B409" s="99"/>
      <c r="C409" s="90"/>
      <c r="D409" s="759" t="s">
        <v>75</v>
      </c>
      <c r="E409" s="161">
        <v>73464879.269999996</v>
      </c>
      <c r="F409" s="118">
        <f>SUM(F410:F412)</f>
        <v>9990882.459999999</v>
      </c>
      <c r="G409" s="118">
        <f>SUM(G410:G412)</f>
        <v>616899.19999999995</v>
      </c>
      <c r="H409" s="161">
        <f t="shared" si="61"/>
        <v>82838862.529999986</v>
      </c>
    </row>
    <row r="410" spans="1:8" s="77" customFormat="1" ht="11.25" customHeight="1" x14ac:dyDescent="0.25">
      <c r="A410" s="95"/>
      <c r="B410" s="99"/>
      <c r="C410" s="157">
        <v>4270</v>
      </c>
      <c r="D410" s="156" t="s">
        <v>210</v>
      </c>
      <c r="E410" s="104">
        <v>1632742</v>
      </c>
      <c r="F410" s="105"/>
      <c r="G410" s="105">
        <v>116899.2</v>
      </c>
      <c r="H410" s="171">
        <f t="shared" si="61"/>
        <v>1515842.8</v>
      </c>
    </row>
    <row r="411" spans="1:8" s="77" customFormat="1" ht="11.25" customHeight="1" x14ac:dyDescent="0.25">
      <c r="A411" s="95"/>
      <c r="B411" s="99"/>
      <c r="C411" s="157">
        <v>4300</v>
      </c>
      <c r="D411" s="156" t="s">
        <v>198</v>
      </c>
      <c r="E411" s="104">
        <v>8574497</v>
      </c>
      <c r="F411" s="105">
        <v>100000</v>
      </c>
      <c r="G411" s="105"/>
      <c r="H411" s="171">
        <f t="shared" si="61"/>
        <v>8674497</v>
      </c>
    </row>
    <row r="412" spans="1:8" s="77" customFormat="1" ht="11.25" customHeight="1" x14ac:dyDescent="0.25">
      <c r="A412" s="165"/>
      <c r="B412" s="190"/>
      <c r="C412" s="110">
        <v>6050</v>
      </c>
      <c r="D412" s="126" t="s">
        <v>67</v>
      </c>
      <c r="E412" s="171">
        <v>31256980.269999996</v>
      </c>
      <c r="F412" s="171">
        <f>9134432.86+58449.6+698000</f>
        <v>9890882.459999999</v>
      </c>
      <c r="G412" s="171">
        <v>500000</v>
      </c>
      <c r="H412" s="171">
        <f t="shared" si="61"/>
        <v>40647862.729999997</v>
      </c>
    </row>
    <row r="413" spans="1:8" s="77" customFormat="1" ht="11.25" customHeight="1" thickBot="1" x14ac:dyDescent="0.3">
      <c r="A413" s="144">
        <v>710</v>
      </c>
      <c r="B413" s="138"/>
      <c r="C413" s="145"/>
      <c r="D413" s="146" t="s">
        <v>166</v>
      </c>
      <c r="E413" s="94">
        <v>773887.7</v>
      </c>
      <c r="F413" s="109">
        <f>SUM(F414,F418)</f>
        <v>642698.5</v>
      </c>
      <c r="G413" s="109">
        <f>SUM(G414,G418)</f>
        <v>642698.5</v>
      </c>
      <c r="H413" s="94">
        <f>SUM(E413+F413-G413)</f>
        <v>773887.7</v>
      </c>
    </row>
    <row r="414" spans="1:8" s="77" customFormat="1" ht="11.25" customHeight="1" thickTop="1" x14ac:dyDescent="0.25">
      <c r="A414" s="89"/>
      <c r="B414" s="90" t="s">
        <v>167</v>
      </c>
      <c r="C414" s="110"/>
      <c r="D414" s="140" t="s">
        <v>168</v>
      </c>
      <c r="E414" s="169">
        <v>642698.5</v>
      </c>
      <c r="F414" s="169">
        <f>SUM(F415,)</f>
        <v>0</v>
      </c>
      <c r="G414" s="169">
        <f>SUM(G415,)</f>
        <v>642698.5</v>
      </c>
      <c r="H414" s="169">
        <f>SUM(E414+F414-G414)</f>
        <v>0</v>
      </c>
    </row>
    <row r="415" spans="1:8" s="77" customFormat="1" ht="24" customHeight="1" x14ac:dyDescent="0.25">
      <c r="A415" s="163"/>
      <c r="B415" s="138"/>
      <c r="C415" s="138"/>
      <c r="D415" s="769" t="s">
        <v>286</v>
      </c>
      <c r="E415" s="161">
        <v>642698.5</v>
      </c>
      <c r="F415" s="161">
        <f>SUM(F416:F417)</f>
        <v>0</v>
      </c>
      <c r="G415" s="161">
        <f>SUM(G416:G417)</f>
        <v>642698.5</v>
      </c>
      <c r="H415" s="161">
        <f>SUM(E415+F415-G415)</f>
        <v>0</v>
      </c>
    </row>
    <row r="416" spans="1:8" s="77" customFormat="1" ht="11.25" customHeight="1" x14ac:dyDescent="0.25">
      <c r="A416" s="163"/>
      <c r="B416" s="138"/>
      <c r="C416" s="158">
        <v>6067</v>
      </c>
      <c r="D416" s="191" t="s">
        <v>287</v>
      </c>
      <c r="E416" s="186">
        <v>449888.95</v>
      </c>
      <c r="F416" s="186"/>
      <c r="G416" s="186">
        <v>449888.95</v>
      </c>
      <c r="H416" s="171">
        <f>SUM(E416+F416-G416)</f>
        <v>0</v>
      </c>
    </row>
    <row r="417" spans="1:8" s="77" customFormat="1" ht="11.25" customHeight="1" x14ac:dyDescent="0.25">
      <c r="A417" s="163"/>
      <c r="B417" s="138"/>
      <c r="C417" s="158">
        <v>6069</v>
      </c>
      <c r="D417" s="191" t="s">
        <v>287</v>
      </c>
      <c r="E417" s="186">
        <v>192809.55</v>
      </c>
      <c r="F417" s="186"/>
      <c r="G417" s="186">
        <v>192809.55</v>
      </c>
      <c r="H417" s="171">
        <f t="shared" ref="H417:H421" si="65">SUM(E417+F417-G417)</f>
        <v>0</v>
      </c>
    </row>
    <row r="418" spans="1:8" s="77" customFormat="1" ht="11.25" customHeight="1" x14ac:dyDescent="0.25">
      <c r="A418" s="163"/>
      <c r="B418" s="106" t="s">
        <v>172</v>
      </c>
      <c r="C418" s="110"/>
      <c r="D418" s="149" t="s">
        <v>173</v>
      </c>
      <c r="E418" s="168">
        <v>0</v>
      </c>
      <c r="F418" s="168">
        <f>SUM(F419,)</f>
        <v>642698.5</v>
      </c>
      <c r="G418" s="168">
        <f>SUM(G419,)</f>
        <v>0</v>
      </c>
      <c r="H418" s="169">
        <f t="shared" si="65"/>
        <v>642698.5</v>
      </c>
    </row>
    <row r="419" spans="1:8" s="77" customFormat="1" ht="24" customHeight="1" x14ac:dyDescent="0.25">
      <c r="A419" s="163"/>
      <c r="B419" s="138"/>
      <c r="C419" s="158"/>
      <c r="D419" s="769" t="s">
        <v>286</v>
      </c>
      <c r="E419" s="770">
        <v>0</v>
      </c>
      <c r="F419" s="770">
        <f>SUM(F420:F421)</f>
        <v>642698.5</v>
      </c>
      <c r="G419" s="770">
        <f>SUM(G420:G421)</f>
        <v>0</v>
      </c>
      <c r="H419" s="161">
        <f t="shared" si="65"/>
        <v>642698.5</v>
      </c>
    </row>
    <row r="420" spans="1:8" s="77" customFormat="1" ht="11.25" customHeight="1" x14ac:dyDescent="0.25">
      <c r="A420" s="163"/>
      <c r="B420" s="138"/>
      <c r="C420" s="158">
        <v>6067</v>
      </c>
      <c r="D420" s="191" t="s">
        <v>287</v>
      </c>
      <c r="E420" s="170">
        <v>0</v>
      </c>
      <c r="F420" s="170">
        <v>449888.95</v>
      </c>
      <c r="G420" s="170"/>
      <c r="H420" s="171">
        <f t="shared" si="65"/>
        <v>449888.95</v>
      </c>
    </row>
    <row r="421" spans="1:8" s="77" customFormat="1" ht="11.25" customHeight="1" x14ac:dyDescent="0.25">
      <c r="A421" s="163"/>
      <c r="B421" s="190"/>
      <c r="C421" s="158">
        <v>6069</v>
      </c>
      <c r="D421" s="191" t="s">
        <v>287</v>
      </c>
      <c r="E421" s="171">
        <v>0</v>
      </c>
      <c r="F421" s="171">
        <v>192809.55</v>
      </c>
      <c r="G421" s="171"/>
      <c r="H421" s="171">
        <f t="shared" si="65"/>
        <v>192809.55</v>
      </c>
    </row>
    <row r="422" spans="1:8" s="77" customFormat="1" ht="11.25" customHeight="1" thickBot="1" x14ac:dyDescent="0.3">
      <c r="A422" s="173">
        <v>801</v>
      </c>
      <c r="B422" s="173"/>
      <c r="C422" s="174"/>
      <c r="D422" s="154" t="s">
        <v>174</v>
      </c>
      <c r="E422" s="94">
        <v>213579403.20999992</v>
      </c>
      <c r="F422" s="109">
        <f>SUM(F423,F426,F433,F438,F441,F445)</f>
        <v>97942</v>
      </c>
      <c r="G422" s="109">
        <f>SUM(G423,G426,G433,G438,G441,G445)</f>
        <v>920000</v>
      </c>
      <c r="H422" s="94">
        <f t="shared" ref="H422" si="66">SUM(E422+F422-G422)</f>
        <v>212757345.20999992</v>
      </c>
    </row>
    <row r="423" spans="1:8" s="77" customFormat="1" ht="11.25" customHeight="1" thickTop="1" x14ac:dyDescent="0.25">
      <c r="A423" s="173"/>
      <c r="B423" s="99">
        <v>80102</v>
      </c>
      <c r="C423" s="90"/>
      <c r="D423" s="100" t="s">
        <v>288</v>
      </c>
      <c r="E423" s="101">
        <v>17569732.059999999</v>
      </c>
      <c r="F423" s="108">
        <f>SUM(F424,)</f>
        <v>30000</v>
      </c>
      <c r="G423" s="108">
        <f>SUM(G424,)</f>
        <v>0</v>
      </c>
      <c r="H423" s="101">
        <f>SUM(E423+F423-G423)</f>
        <v>17599732.059999999</v>
      </c>
    </row>
    <row r="424" spans="1:8" s="77" customFormat="1" ht="11.25" customHeight="1" x14ac:dyDescent="0.25">
      <c r="A424" s="173"/>
      <c r="B424" s="99"/>
      <c r="C424" s="90"/>
      <c r="D424" s="749" t="s">
        <v>176</v>
      </c>
      <c r="E424" s="161">
        <v>17569732.059999999</v>
      </c>
      <c r="F424" s="161">
        <f>SUM(F425)</f>
        <v>30000</v>
      </c>
      <c r="G424" s="161">
        <f>SUM(G425)</f>
        <v>0</v>
      </c>
      <c r="H424" s="161">
        <f>SUM(E424+F424-G424)</f>
        <v>17599732.059999999</v>
      </c>
    </row>
    <row r="425" spans="1:8" s="77" customFormat="1" ht="11.25" customHeight="1" x14ac:dyDescent="0.25">
      <c r="A425" s="173"/>
      <c r="B425" s="99"/>
      <c r="C425" s="157">
        <v>4300</v>
      </c>
      <c r="D425" s="156" t="s">
        <v>198</v>
      </c>
      <c r="E425" s="104">
        <v>54959.8</v>
      </c>
      <c r="F425" s="104">
        <v>30000</v>
      </c>
      <c r="G425" s="104"/>
      <c r="H425" s="104">
        <f t="shared" ref="H425" si="67">SUM(E425+F425-G425)</f>
        <v>84959.8</v>
      </c>
    </row>
    <row r="426" spans="1:8" s="77" customFormat="1" ht="11.25" customHeight="1" x14ac:dyDescent="0.25">
      <c r="A426" s="173"/>
      <c r="B426" s="99">
        <v>80115</v>
      </c>
      <c r="C426" s="90"/>
      <c r="D426" s="100" t="s">
        <v>175</v>
      </c>
      <c r="E426" s="101">
        <v>65242022.119999997</v>
      </c>
      <c r="F426" s="108">
        <f>SUM(F427,F429,)</f>
        <v>9500</v>
      </c>
      <c r="G426" s="108">
        <f>SUM(G427,G429,)</f>
        <v>260000</v>
      </c>
      <c r="H426" s="101">
        <f>SUM(E426+F426-G426)</f>
        <v>64991522.119999997</v>
      </c>
    </row>
    <row r="427" spans="1:8" s="77" customFormat="1" ht="11.25" customHeight="1" x14ac:dyDescent="0.25">
      <c r="A427" s="173"/>
      <c r="B427" s="99"/>
      <c r="C427" s="90"/>
      <c r="D427" s="751" t="s">
        <v>233</v>
      </c>
      <c r="E427" s="161">
        <v>3756329.4400000004</v>
      </c>
      <c r="F427" s="161">
        <f>SUM(F428:F428)</f>
        <v>0</v>
      </c>
      <c r="G427" s="161">
        <f>SUM(G428:G428)</f>
        <v>100000</v>
      </c>
      <c r="H427" s="161">
        <f t="shared" ref="H427:H429" si="68">SUM(E427+F427-G427)</f>
        <v>3656329.4400000004</v>
      </c>
    </row>
    <row r="428" spans="1:8" s="77" customFormat="1" ht="12.75" customHeight="1" x14ac:dyDescent="0.25">
      <c r="A428" s="173"/>
      <c r="B428" s="99"/>
      <c r="C428" s="150">
        <v>2540</v>
      </c>
      <c r="D428" s="130" t="s">
        <v>289</v>
      </c>
      <c r="E428" s="105">
        <v>3756329.4400000004</v>
      </c>
      <c r="F428" s="105"/>
      <c r="G428" s="105">
        <v>100000</v>
      </c>
      <c r="H428" s="105">
        <f t="shared" si="68"/>
        <v>3656329.4400000004</v>
      </c>
    </row>
    <row r="429" spans="1:8" s="77" customFormat="1" ht="11.25" customHeight="1" x14ac:dyDescent="0.25">
      <c r="A429" s="173"/>
      <c r="B429" s="110"/>
      <c r="C429" s="90"/>
      <c r="D429" s="749" t="s">
        <v>176</v>
      </c>
      <c r="E429" s="161">
        <v>60985692.68</v>
      </c>
      <c r="F429" s="161">
        <f>SUM(F430:F432)</f>
        <v>9500</v>
      </c>
      <c r="G429" s="161">
        <f>SUM(G430:G432)</f>
        <v>160000</v>
      </c>
      <c r="H429" s="161">
        <f t="shared" si="68"/>
        <v>60835192.68</v>
      </c>
    </row>
    <row r="430" spans="1:8" s="77" customFormat="1" ht="11.25" customHeight="1" x14ac:dyDescent="0.25">
      <c r="A430" s="173"/>
      <c r="B430" s="110"/>
      <c r="C430" s="157">
        <v>3020</v>
      </c>
      <c r="D430" s="156" t="s">
        <v>236</v>
      </c>
      <c r="E430" s="104">
        <v>216232.4</v>
      </c>
      <c r="F430" s="104">
        <v>2500</v>
      </c>
      <c r="G430" s="104"/>
      <c r="H430" s="104">
        <f>SUM(E430+F430-G430)</f>
        <v>218732.4</v>
      </c>
    </row>
    <row r="431" spans="1:8" s="77" customFormat="1" ht="11.25" customHeight="1" x14ac:dyDescent="0.25">
      <c r="A431" s="173"/>
      <c r="B431" s="110"/>
      <c r="C431" s="157">
        <v>4240</v>
      </c>
      <c r="D431" s="156" t="s">
        <v>290</v>
      </c>
      <c r="E431" s="104">
        <v>371341.65</v>
      </c>
      <c r="F431" s="104">
        <v>7000</v>
      </c>
      <c r="G431" s="104"/>
      <c r="H431" s="104">
        <f t="shared" ref="H431:H432" si="69">SUM(E431+F431-G431)</f>
        <v>378341.65</v>
      </c>
    </row>
    <row r="432" spans="1:8" s="77" customFormat="1" ht="11.25" customHeight="1" x14ac:dyDescent="0.25">
      <c r="A432" s="173"/>
      <c r="B432" s="110"/>
      <c r="C432" s="157">
        <v>4260</v>
      </c>
      <c r="D432" s="156" t="s">
        <v>209</v>
      </c>
      <c r="E432" s="104">
        <v>3361222.5</v>
      </c>
      <c r="F432" s="104"/>
      <c r="G432" s="104">
        <v>160000</v>
      </c>
      <c r="H432" s="104">
        <f t="shared" si="69"/>
        <v>3201222.5</v>
      </c>
    </row>
    <row r="433" spans="1:8" s="77" customFormat="1" ht="11.25" customHeight="1" x14ac:dyDescent="0.25">
      <c r="A433" s="173"/>
      <c r="B433" s="99">
        <v>80117</v>
      </c>
      <c r="C433" s="90"/>
      <c r="D433" s="100" t="s">
        <v>291</v>
      </c>
      <c r="E433" s="101">
        <v>12251524.640000001</v>
      </c>
      <c r="F433" s="108">
        <f>SUM(F434,F436,)</f>
        <v>0</v>
      </c>
      <c r="G433" s="108">
        <f>SUM(G434,G436,)</f>
        <v>300000</v>
      </c>
      <c r="H433" s="101">
        <f>SUM(E433+F433-G433)</f>
        <v>11951524.640000001</v>
      </c>
    </row>
    <row r="434" spans="1:8" s="77" customFormat="1" ht="11.25" customHeight="1" x14ac:dyDescent="0.25">
      <c r="A434" s="173"/>
      <c r="B434" s="110"/>
      <c r="C434" s="90"/>
      <c r="D434" s="751" t="s">
        <v>233</v>
      </c>
      <c r="E434" s="161">
        <v>4661408.18</v>
      </c>
      <c r="F434" s="161">
        <f>SUM(F435:F435)</f>
        <v>0</v>
      </c>
      <c r="G434" s="161">
        <f>SUM(G435:G435)</f>
        <v>200000</v>
      </c>
      <c r="H434" s="161">
        <f t="shared" ref="H434" si="70">SUM(E434+F434-G434)</f>
        <v>4461408.18</v>
      </c>
    </row>
    <row r="435" spans="1:8" s="77" customFormat="1" ht="12" customHeight="1" x14ac:dyDescent="0.25">
      <c r="A435" s="173"/>
      <c r="B435" s="110"/>
      <c r="C435" s="150">
        <v>2540</v>
      </c>
      <c r="D435" s="130" t="s">
        <v>289</v>
      </c>
      <c r="E435" s="104">
        <v>2677774</v>
      </c>
      <c r="F435" s="104"/>
      <c r="G435" s="104">
        <v>200000</v>
      </c>
      <c r="H435" s="104">
        <f>SUM(E435+F435-G435)</f>
        <v>2477774</v>
      </c>
    </row>
    <row r="436" spans="1:8" s="77" customFormat="1" ht="12" customHeight="1" x14ac:dyDescent="0.25">
      <c r="A436" s="173"/>
      <c r="B436" s="110"/>
      <c r="C436" s="90"/>
      <c r="D436" s="749" t="s">
        <v>176</v>
      </c>
      <c r="E436" s="161">
        <v>7590116.46</v>
      </c>
      <c r="F436" s="161">
        <f>SUM(F437:F437)</f>
        <v>0</v>
      </c>
      <c r="G436" s="161">
        <f>SUM(G437:G437)</f>
        <v>100000</v>
      </c>
      <c r="H436" s="161">
        <f t="shared" ref="H436" si="71">SUM(E436+F436-G436)</f>
        <v>7490116.46</v>
      </c>
    </row>
    <row r="437" spans="1:8" s="77" customFormat="1" ht="12" customHeight="1" x14ac:dyDescent="0.25">
      <c r="A437" s="173"/>
      <c r="B437" s="110"/>
      <c r="C437" s="157">
        <v>4260</v>
      </c>
      <c r="D437" s="156" t="s">
        <v>209</v>
      </c>
      <c r="E437" s="104">
        <v>934881</v>
      </c>
      <c r="F437" s="104"/>
      <c r="G437" s="104">
        <v>100000</v>
      </c>
      <c r="H437" s="104">
        <f>SUM(E437+F437-G437)</f>
        <v>834881</v>
      </c>
    </row>
    <row r="438" spans="1:8" s="77" customFormat="1" ht="11.25" customHeight="1" x14ac:dyDescent="0.25">
      <c r="A438" s="173"/>
      <c r="B438" s="110">
        <v>80120</v>
      </c>
      <c r="C438" s="113"/>
      <c r="D438" s="112" t="s">
        <v>292</v>
      </c>
      <c r="E438" s="101">
        <v>45726895.079999991</v>
      </c>
      <c r="F438" s="108">
        <f>SUM(F439,)</f>
        <v>38442</v>
      </c>
      <c r="G438" s="108">
        <f>SUM(G439,)</f>
        <v>0</v>
      </c>
      <c r="H438" s="101">
        <f>SUM(E438+F438-G438)</f>
        <v>45765337.079999991</v>
      </c>
    </row>
    <row r="439" spans="1:8" s="77" customFormat="1" ht="11.25" customHeight="1" x14ac:dyDescent="0.25">
      <c r="A439" s="173"/>
      <c r="B439" s="110"/>
      <c r="C439" s="90"/>
      <c r="D439" s="749" t="s">
        <v>176</v>
      </c>
      <c r="E439" s="161">
        <v>36530835.779999994</v>
      </c>
      <c r="F439" s="161">
        <f>SUM(F440:F440)</f>
        <v>38442</v>
      </c>
      <c r="G439" s="161">
        <f>SUM(G440:G440)</f>
        <v>0</v>
      </c>
      <c r="H439" s="161">
        <f t="shared" ref="H439" si="72">SUM(E439+F439-G439)</f>
        <v>36569277.779999994</v>
      </c>
    </row>
    <row r="440" spans="1:8" s="77" customFormat="1" ht="11.25" customHeight="1" x14ac:dyDescent="0.25">
      <c r="A440" s="173"/>
      <c r="B440" s="110"/>
      <c r="C440" s="157">
        <v>3020</v>
      </c>
      <c r="D440" s="156" t="s">
        <v>236</v>
      </c>
      <c r="E440" s="104">
        <v>291780</v>
      </c>
      <c r="F440" s="104">
        <v>38442</v>
      </c>
      <c r="G440" s="104"/>
      <c r="H440" s="104">
        <f>SUM(E440+F440-G440)</f>
        <v>330222</v>
      </c>
    </row>
    <row r="441" spans="1:8" s="77" customFormat="1" ht="11.25" customHeight="1" x14ac:dyDescent="0.25">
      <c r="A441" s="173"/>
      <c r="B441" s="158">
        <v>80122</v>
      </c>
      <c r="C441" s="158"/>
      <c r="D441" s="140" t="s">
        <v>293</v>
      </c>
      <c r="E441" s="101">
        <v>1198260</v>
      </c>
      <c r="F441" s="108">
        <f>SUM(F442,)</f>
        <v>0</v>
      </c>
      <c r="G441" s="108">
        <f>SUM(G442,)</f>
        <v>360000</v>
      </c>
      <c r="H441" s="101">
        <f>SUM(E441+F441-G441)</f>
        <v>838260</v>
      </c>
    </row>
    <row r="442" spans="1:8" s="77" customFormat="1" ht="11.25" customHeight="1" x14ac:dyDescent="0.25">
      <c r="A442" s="173"/>
      <c r="B442" s="110"/>
      <c r="C442" s="90"/>
      <c r="D442" s="751" t="s">
        <v>233</v>
      </c>
      <c r="E442" s="161">
        <v>1198260</v>
      </c>
      <c r="F442" s="161">
        <f>SUM(F443:F444)</f>
        <v>0</v>
      </c>
      <c r="G442" s="161">
        <f>SUM(G443:G444)</f>
        <v>360000</v>
      </c>
      <c r="H442" s="161">
        <f t="shared" ref="H442" si="73">SUM(E442+F442-G442)</f>
        <v>838260</v>
      </c>
    </row>
    <row r="443" spans="1:8" s="77" customFormat="1" ht="12" customHeight="1" x14ac:dyDescent="0.25">
      <c r="A443" s="173"/>
      <c r="B443" s="110"/>
      <c r="C443" s="150">
        <v>2540</v>
      </c>
      <c r="D443" s="130" t="s">
        <v>289</v>
      </c>
      <c r="E443" s="104">
        <v>295800</v>
      </c>
      <c r="F443" s="104"/>
      <c r="G443" s="104">
        <v>260000</v>
      </c>
      <c r="H443" s="104">
        <f>SUM(E443+F443-G443)</f>
        <v>35800</v>
      </c>
    </row>
    <row r="444" spans="1:8" s="77" customFormat="1" ht="34.5" customHeight="1" x14ac:dyDescent="0.25">
      <c r="A444" s="173"/>
      <c r="B444" s="110"/>
      <c r="C444" s="192">
        <v>2590</v>
      </c>
      <c r="D444" s="193" t="s">
        <v>235</v>
      </c>
      <c r="E444" s="104">
        <v>902460</v>
      </c>
      <c r="F444" s="104"/>
      <c r="G444" s="104">
        <v>100000</v>
      </c>
      <c r="H444" s="104">
        <f>SUM(E444+F444-G444)</f>
        <v>802460</v>
      </c>
    </row>
    <row r="445" spans="1:8" s="77" customFormat="1" ht="12" customHeight="1" x14ac:dyDescent="0.25">
      <c r="A445" s="173"/>
      <c r="B445" s="99">
        <v>80134</v>
      </c>
      <c r="C445" s="90"/>
      <c r="D445" s="178" t="s">
        <v>294</v>
      </c>
      <c r="E445" s="101">
        <v>18069827.32</v>
      </c>
      <c r="F445" s="108">
        <f>SUM(F446)</f>
        <v>20000</v>
      </c>
      <c r="G445" s="108">
        <f>SUM(G446)</f>
        <v>0</v>
      </c>
      <c r="H445" s="101">
        <f t="shared" ref="H445" si="74">SUM(E445+F445-G445)</f>
        <v>18089827.32</v>
      </c>
    </row>
    <row r="446" spans="1:8" s="77" customFormat="1" ht="12" customHeight="1" x14ac:dyDescent="0.25">
      <c r="A446" s="173"/>
      <c r="B446" s="99"/>
      <c r="C446" s="90"/>
      <c r="D446" s="749" t="s">
        <v>176</v>
      </c>
      <c r="E446" s="161">
        <v>17861327.32</v>
      </c>
      <c r="F446" s="161">
        <f>SUM(F447:F447)</f>
        <v>20000</v>
      </c>
      <c r="G446" s="161">
        <f>SUM(G447:G447)</f>
        <v>0</v>
      </c>
      <c r="H446" s="161">
        <f>SUM(E446+F446-G446)</f>
        <v>17881327.32</v>
      </c>
    </row>
    <row r="447" spans="1:8" s="77" customFormat="1" ht="12" customHeight="1" x14ac:dyDescent="0.25">
      <c r="A447" s="176"/>
      <c r="B447" s="112"/>
      <c r="C447" s="194">
        <v>4300</v>
      </c>
      <c r="D447" s="195" t="s">
        <v>198</v>
      </c>
      <c r="E447" s="101">
        <v>53911.8</v>
      </c>
      <c r="F447" s="101">
        <v>20000</v>
      </c>
      <c r="G447" s="101"/>
      <c r="H447" s="101">
        <f t="shared" ref="H447:H448" si="75">SUM(E447+F447-G447)</f>
        <v>73911.8</v>
      </c>
    </row>
    <row r="448" spans="1:8" s="77" customFormat="1" ht="12" customHeight="1" thickBot="1" x14ac:dyDescent="0.3">
      <c r="A448" s="96">
        <v>854</v>
      </c>
      <c r="B448" s="96"/>
      <c r="C448" s="97"/>
      <c r="D448" s="98" t="s">
        <v>178</v>
      </c>
      <c r="E448" s="94">
        <v>35446152.200000003</v>
      </c>
      <c r="F448" s="109">
        <f>SUM(F449,F452,F460)</f>
        <v>1427000</v>
      </c>
      <c r="G448" s="109">
        <f>SUM(G452)</f>
        <v>1155000</v>
      </c>
      <c r="H448" s="94">
        <f t="shared" si="75"/>
        <v>35718152.200000003</v>
      </c>
    </row>
    <row r="449" spans="1:8" s="77" customFormat="1" ht="12" customHeight="1" thickTop="1" x14ac:dyDescent="0.25">
      <c r="A449" s="96"/>
      <c r="B449" s="196">
        <v>85402</v>
      </c>
      <c r="C449" s="158"/>
      <c r="D449" s="197" t="s">
        <v>295</v>
      </c>
      <c r="E449" s="101">
        <v>1138913.0899999999</v>
      </c>
      <c r="F449" s="108">
        <f>SUM(F450)</f>
        <v>260000</v>
      </c>
      <c r="G449" s="108">
        <f>SUM(G450)</f>
        <v>0</v>
      </c>
      <c r="H449" s="101">
        <f>SUM(E449+F449-G449)</f>
        <v>1398913.0899999999</v>
      </c>
    </row>
    <row r="450" spans="1:8" s="77" customFormat="1" ht="12" customHeight="1" x14ac:dyDescent="0.25">
      <c r="A450" s="96"/>
      <c r="B450" s="99"/>
      <c r="C450" s="90"/>
      <c r="D450" s="749" t="s">
        <v>296</v>
      </c>
      <c r="E450" s="161">
        <v>1138913.0899999999</v>
      </c>
      <c r="F450" s="161">
        <f>SUM(F451:F451)</f>
        <v>260000</v>
      </c>
      <c r="G450" s="161">
        <f>SUM(G451:G451)</f>
        <v>0</v>
      </c>
      <c r="H450" s="161">
        <f t="shared" ref="H450:H454" si="76">SUM(E450+F450-G450)</f>
        <v>1398913.0899999999</v>
      </c>
    </row>
    <row r="451" spans="1:8" s="77" customFormat="1" ht="12" customHeight="1" x14ac:dyDescent="0.25">
      <c r="A451" s="96"/>
      <c r="B451" s="99"/>
      <c r="C451" s="150">
        <v>2540</v>
      </c>
      <c r="D451" s="120" t="s">
        <v>289</v>
      </c>
      <c r="E451" s="181">
        <v>1138913.0899999999</v>
      </c>
      <c r="F451" s="182">
        <v>260000</v>
      </c>
      <c r="G451" s="182"/>
      <c r="H451" s="104">
        <f t="shared" si="76"/>
        <v>1398913.0899999999</v>
      </c>
    </row>
    <row r="452" spans="1:8" s="77" customFormat="1" ht="12" customHeight="1" x14ac:dyDescent="0.25">
      <c r="A452" s="96"/>
      <c r="B452" s="110">
        <v>85410</v>
      </c>
      <c r="C452" s="111"/>
      <c r="D452" s="112" t="s">
        <v>179</v>
      </c>
      <c r="E452" s="101">
        <v>17672960.93</v>
      </c>
      <c r="F452" s="108">
        <f>SUM(F453,F455,F458)</f>
        <v>1050000</v>
      </c>
      <c r="G452" s="108">
        <f>SUM(G453,G455,G458)</f>
        <v>1155000</v>
      </c>
      <c r="H452" s="101">
        <f t="shared" si="76"/>
        <v>17567960.93</v>
      </c>
    </row>
    <row r="453" spans="1:8" s="77" customFormat="1" ht="12" customHeight="1" x14ac:dyDescent="0.25">
      <c r="A453" s="96"/>
      <c r="B453" s="110"/>
      <c r="C453" s="90"/>
      <c r="D453" s="749" t="s">
        <v>296</v>
      </c>
      <c r="E453" s="161">
        <v>1565082.91</v>
      </c>
      <c r="F453" s="161">
        <f>SUM(F454:F454)</f>
        <v>800000</v>
      </c>
      <c r="G453" s="161">
        <f>SUM(G454:G454)</f>
        <v>0</v>
      </c>
      <c r="H453" s="161">
        <f t="shared" si="76"/>
        <v>2365082.91</v>
      </c>
    </row>
    <row r="454" spans="1:8" s="77" customFormat="1" ht="31.9" customHeight="1" x14ac:dyDescent="0.25">
      <c r="A454" s="96"/>
      <c r="B454" s="110"/>
      <c r="C454" s="150">
        <v>2590</v>
      </c>
      <c r="D454" s="130" t="s">
        <v>235</v>
      </c>
      <c r="E454" s="181">
        <v>1565082.91</v>
      </c>
      <c r="F454" s="182">
        <f>400000+400000</f>
        <v>800000</v>
      </c>
      <c r="G454" s="182"/>
      <c r="H454" s="104">
        <f t="shared" si="76"/>
        <v>2365082.91</v>
      </c>
    </row>
    <row r="455" spans="1:8" s="77" customFormat="1" ht="12" customHeight="1" x14ac:dyDescent="0.25">
      <c r="A455" s="96"/>
      <c r="B455" s="110"/>
      <c r="C455" s="90"/>
      <c r="D455" s="749" t="s">
        <v>176</v>
      </c>
      <c r="E455" s="161">
        <v>4007878.02</v>
      </c>
      <c r="F455" s="161">
        <f>SUM(F456:F457)</f>
        <v>250000</v>
      </c>
      <c r="G455" s="161">
        <f>SUM(G456:G457)</f>
        <v>0</v>
      </c>
      <c r="H455" s="161">
        <f>SUM(E455+F455-G455)</f>
        <v>4257878.0199999996</v>
      </c>
    </row>
    <row r="456" spans="1:8" s="77" customFormat="1" ht="12" customHeight="1" x14ac:dyDescent="0.25">
      <c r="A456" s="96"/>
      <c r="B456" s="110"/>
      <c r="C456" s="155" t="s">
        <v>284</v>
      </c>
      <c r="D456" s="156" t="s">
        <v>197</v>
      </c>
      <c r="E456" s="104">
        <v>63169.1</v>
      </c>
      <c r="F456" s="104">
        <v>10000</v>
      </c>
      <c r="G456" s="104"/>
      <c r="H456" s="104">
        <f t="shared" ref="H456:H457" si="77">SUM(E456+F456-G456)</f>
        <v>73169.100000000006</v>
      </c>
    </row>
    <row r="457" spans="1:8" s="77" customFormat="1" ht="12" customHeight="1" x14ac:dyDescent="0.25">
      <c r="A457" s="96"/>
      <c r="B457" s="110"/>
      <c r="C457" s="157">
        <v>4260</v>
      </c>
      <c r="D457" s="156" t="s">
        <v>209</v>
      </c>
      <c r="E457" s="104">
        <v>500000</v>
      </c>
      <c r="F457" s="104">
        <v>240000</v>
      </c>
      <c r="G457" s="104"/>
      <c r="H457" s="104">
        <f t="shared" si="77"/>
        <v>740000</v>
      </c>
    </row>
    <row r="458" spans="1:8" s="77" customFormat="1" ht="24.75" customHeight="1" x14ac:dyDescent="0.25">
      <c r="A458" s="96"/>
      <c r="B458" s="110"/>
      <c r="C458" s="90"/>
      <c r="D458" s="754" t="s">
        <v>297</v>
      </c>
      <c r="E458" s="161">
        <v>12000000</v>
      </c>
      <c r="F458" s="161">
        <f>SUM(F459:F459)</f>
        <v>0</v>
      </c>
      <c r="G458" s="161">
        <f>SUM(G459:G459)</f>
        <v>1155000</v>
      </c>
      <c r="H458" s="161">
        <f>SUM(E458+F458-G458)</f>
        <v>10845000</v>
      </c>
    </row>
    <row r="459" spans="1:8" s="77" customFormat="1" ht="12" customHeight="1" x14ac:dyDescent="0.25">
      <c r="A459" s="96"/>
      <c r="B459" s="110"/>
      <c r="C459" s="110">
        <v>6059</v>
      </c>
      <c r="D459" s="126" t="s">
        <v>67</v>
      </c>
      <c r="E459" s="104">
        <v>4957910.55</v>
      </c>
      <c r="F459" s="104"/>
      <c r="G459" s="104">
        <v>1155000</v>
      </c>
      <c r="H459" s="104">
        <f t="shared" ref="H459:H460" si="78">SUM(E459+F459-G459)</f>
        <v>3802910.55</v>
      </c>
    </row>
    <row r="460" spans="1:8" s="77" customFormat="1" ht="12" customHeight="1" x14ac:dyDescent="0.25">
      <c r="A460" s="96"/>
      <c r="B460" s="110">
        <v>85420</v>
      </c>
      <c r="C460" s="110"/>
      <c r="D460" s="178" t="s">
        <v>298</v>
      </c>
      <c r="E460" s="101">
        <v>9270552.3599999994</v>
      </c>
      <c r="F460" s="108">
        <f>SUM(F461,F463)</f>
        <v>117000</v>
      </c>
      <c r="G460" s="108">
        <f>SUM(G461,G463)</f>
        <v>0</v>
      </c>
      <c r="H460" s="101">
        <f t="shared" si="78"/>
        <v>9387552.3599999994</v>
      </c>
    </row>
    <row r="461" spans="1:8" s="77" customFormat="1" ht="12" customHeight="1" x14ac:dyDescent="0.25">
      <c r="A461" s="96"/>
      <c r="B461" s="110"/>
      <c r="C461" s="90"/>
      <c r="D461" s="749" t="s">
        <v>176</v>
      </c>
      <c r="E461" s="161">
        <v>9020552.3599999994</v>
      </c>
      <c r="F461" s="161">
        <f>SUM(F462)</f>
        <v>102000</v>
      </c>
      <c r="G461" s="161">
        <f>SUM(G462)</f>
        <v>0</v>
      </c>
      <c r="H461" s="161">
        <f>SUM(E461+F461-G461)</f>
        <v>9122552.3599999994</v>
      </c>
    </row>
    <row r="462" spans="1:8" s="77" customFormat="1" ht="12" customHeight="1" x14ac:dyDescent="0.25">
      <c r="A462" s="96"/>
      <c r="B462" s="110"/>
      <c r="C462" s="157">
        <v>3020</v>
      </c>
      <c r="D462" s="156" t="s">
        <v>236</v>
      </c>
      <c r="E462" s="104">
        <v>6300</v>
      </c>
      <c r="F462" s="104">
        <v>102000</v>
      </c>
      <c r="G462" s="104"/>
      <c r="H462" s="104">
        <f t="shared" ref="H462" si="79">SUM(E462+F462-G462)</f>
        <v>108300</v>
      </c>
    </row>
    <row r="463" spans="1:8" s="77" customFormat="1" ht="12" customHeight="1" x14ac:dyDescent="0.25">
      <c r="A463" s="96"/>
      <c r="B463" s="110"/>
      <c r="C463" s="90"/>
      <c r="D463" s="749" t="s">
        <v>215</v>
      </c>
      <c r="E463" s="161">
        <v>250000</v>
      </c>
      <c r="F463" s="161">
        <f>SUM(F464:F464)</f>
        <v>15000</v>
      </c>
      <c r="G463" s="161">
        <f>SUM(G464:G464)</f>
        <v>0</v>
      </c>
      <c r="H463" s="161">
        <f>SUM(E463+F463-G463)</f>
        <v>265000</v>
      </c>
    </row>
    <row r="464" spans="1:8" s="77" customFormat="1" ht="12" customHeight="1" x14ac:dyDescent="0.25">
      <c r="A464" s="96"/>
      <c r="B464" s="110"/>
      <c r="C464" s="110">
        <v>6050</v>
      </c>
      <c r="D464" s="126" t="s">
        <v>67</v>
      </c>
      <c r="E464" s="104">
        <v>250000</v>
      </c>
      <c r="F464" s="104">
        <v>15000</v>
      </c>
      <c r="G464" s="104"/>
      <c r="H464" s="104">
        <f>SUM(E464+F464-G464)</f>
        <v>265000</v>
      </c>
    </row>
    <row r="465" spans="1:8" s="77" customFormat="1" ht="12" customHeight="1" thickBot="1" x14ac:dyDescent="0.3">
      <c r="A465" s="173">
        <v>855</v>
      </c>
      <c r="B465" s="173"/>
      <c r="C465" s="174"/>
      <c r="D465" s="154" t="s">
        <v>146</v>
      </c>
      <c r="E465" s="166">
        <v>23764149.460000001</v>
      </c>
      <c r="F465" s="166">
        <f>SUM(F466,F470,F479,)</f>
        <v>46799</v>
      </c>
      <c r="G465" s="166">
        <f>SUM(G466,G470,G479,)</f>
        <v>269968</v>
      </c>
      <c r="H465" s="166">
        <f>SUM(E465+F465-G465)</f>
        <v>23540980.460000001</v>
      </c>
    </row>
    <row r="466" spans="1:8" s="77" customFormat="1" ht="12" customHeight="1" thickTop="1" x14ac:dyDescent="0.25">
      <c r="A466" s="173"/>
      <c r="B466" s="110">
        <v>85508</v>
      </c>
      <c r="C466" s="111"/>
      <c r="D466" s="136" t="s">
        <v>299</v>
      </c>
      <c r="E466" s="101">
        <v>5171778.9400000004</v>
      </c>
      <c r="F466" s="101">
        <f>SUM(F467)</f>
        <v>0</v>
      </c>
      <c r="G466" s="101">
        <f>SUM(G467)</f>
        <v>159968</v>
      </c>
      <c r="H466" s="101">
        <f t="shared" ref="H466:H497" si="80">SUM(E466+F466-G466)</f>
        <v>5011810.9400000004</v>
      </c>
    </row>
    <row r="467" spans="1:8" s="77" customFormat="1" ht="12" customHeight="1" x14ac:dyDescent="0.25">
      <c r="A467" s="173"/>
      <c r="B467" s="95"/>
      <c r="C467" s="90"/>
      <c r="D467" s="756" t="s">
        <v>300</v>
      </c>
      <c r="E467" s="161">
        <v>4187370</v>
      </c>
      <c r="F467" s="118">
        <f>SUM(F468:F469)</f>
        <v>0</v>
      </c>
      <c r="G467" s="118">
        <f>SUM(G468:G469)</f>
        <v>159968</v>
      </c>
      <c r="H467" s="161">
        <f t="shared" si="80"/>
        <v>4027402</v>
      </c>
    </row>
    <row r="468" spans="1:8" s="77" customFormat="1" ht="12" customHeight="1" x14ac:dyDescent="0.25">
      <c r="A468" s="173"/>
      <c r="B468" s="95"/>
      <c r="C468" s="157">
        <v>3110</v>
      </c>
      <c r="D468" s="156" t="s">
        <v>260</v>
      </c>
      <c r="E468" s="104">
        <v>2653165</v>
      </c>
      <c r="F468" s="105"/>
      <c r="G468" s="105">
        <v>79968</v>
      </c>
      <c r="H468" s="105">
        <f t="shared" si="80"/>
        <v>2573197</v>
      </c>
    </row>
    <row r="469" spans="1:8" s="77" customFormat="1" ht="21" customHeight="1" x14ac:dyDescent="0.25">
      <c r="A469" s="173"/>
      <c r="B469" s="95"/>
      <c r="C469" s="106" t="s">
        <v>301</v>
      </c>
      <c r="D469" s="198" t="s">
        <v>302</v>
      </c>
      <c r="E469" s="104">
        <v>1072183</v>
      </c>
      <c r="F469" s="105"/>
      <c r="G469" s="105">
        <v>80000</v>
      </c>
      <c r="H469" s="105">
        <f t="shared" si="80"/>
        <v>992183</v>
      </c>
    </row>
    <row r="470" spans="1:8" s="77" customFormat="1" ht="12" customHeight="1" x14ac:dyDescent="0.25">
      <c r="A470" s="173"/>
      <c r="B470" s="110">
        <v>85510</v>
      </c>
      <c r="C470" s="110"/>
      <c r="D470" s="100" t="s">
        <v>181</v>
      </c>
      <c r="E470" s="101">
        <v>18307958.52</v>
      </c>
      <c r="F470" s="101">
        <f>SUM(F471,F476)</f>
        <v>24664</v>
      </c>
      <c r="G470" s="101">
        <f>SUM(G471,G476)</f>
        <v>110000</v>
      </c>
      <c r="H470" s="101">
        <f t="shared" si="80"/>
        <v>18222622.52</v>
      </c>
    </row>
    <row r="471" spans="1:8" s="77" customFormat="1" ht="12" customHeight="1" x14ac:dyDescent="0.25">
      <c r="A471" s="173"/>
      <c r="B471" s="110"/>
      <c r="C471" s="90"/>
      <c r="D471" s="753" t="s">
        <v>303</v>
      </c>
      <c r="E471" s="161">
        <v>2452096.88</v>
      </c>
      <c r="F471" s="118">
        <f>SUM(F472:F475)</f>
        <v>24664</v>
      </c>
      <c r="G471" s="118">
        <f>SUM(G472:G475)</f>
        <v>0</v>
      </c>
      <c r="H471" s="161">
        <f t="shared" si="80"/>
        <v>2476760.88</v>
      </c>
    </row>
    <row r="472" spans="1:8" s="77" customFormat="1" ht="12" customHeight="1" x14ac:dyDescent="0.25">
      <c r="A472" s="173"/>
      <c r="B472" s="110"/>
      <c r="C472" s="157">
        <v>3110</v>
      </c>
      <c r="D472" s="156" t="s">
        <v>260</v>
      </c>
      <c r="E472" s="104">
        <v>12680</v>
      </c>
      <c r="F472" s="105">
        <v>3000</v>
      </c>
      <c r="G472" s="105"/>
      <c r="H472" s="105">
        <f t="shared" si="80"/>
        <v>15680</v>
      </c>
    </row>
    <row r="473" spans="1:8" s="77" customFormat="1" ht="12" customHeight="1" x14ac:dyDescent="0.25">
      <c r="A473" s="173"/>
      <c r="B473" s="110"/>
      <c r="C473" s="158">
        <v>4220</v>
      </c>
      <c r="D473" s="196" t="s">
        <v>264</v>
      </c>
      <c r="E473" s="104">
        <v>89000</v>
      </c>
      <c r="F473" s="105">
        <v>5000</v>
      </c>
      <c r="G473" s="105"/>
      <c r="H473" s="105">
        <f t="shared" si="80"/>
        <v>94000</v>
      </c>
    </row>
    <row r="474" spans="1:8" s="77" customFormat="1" ht="12" customHeight="1" x14ac:dyDescent="0.25">
      <c r="A474" s="173"/>
      <c r="B474" s="110"/>
      <c r="C474" s="158">
        <v>4260</v>
      </c>
      <c r="D474" s="196" t="s">
        <v>209</v>
      </c>
      <c r="E474" s="104">
        <v>85600</v>
      </c>
      <c r="F474" s="105">
        <v>10000</v>
      </c>
      <c r="G474" s="105"/>
      <c r="H474" s="105">
        <f t="shared" si="80"/>
        <v>95600</v>
      </c>
    </row>
    <row r="475" spans="1:8" s="77" customFormat="1" ht="12" customHeight="1" x14ac:dyDescent="0.25">
      <c r="A475" s="173"/>
      <c r="B475" s="110"/>
      <c r="C475" s="90">
        <v>4300</v>
      </c>
      <c r="D475" s="126" t="s">
        <v>198</v>
      </c>
      <c r="E475" s="104">
        <v>108731</v>
      </c>
      <c r="F475" s="105">
        <v>6664</v>
      </c>
      <c r="G475" s="105"/>
      <c r="H475" s="105">
        <f t="shared" si="80"/>
        <v>115395</v>
      </c>
    </row>
    <row r="476" spans="1:8" s="77" customFormat="1" ht="12" customHeight="1" x14ac:dyDescent="0.25">
      <c r="A476" s="173"/>
      <c r="B476" s="110"/>
      <c r="C476" s="90"/>
      <c r="D476" s="756" t="s">
        <v>137</v>
      </c>
      <c r="E476" s="161">
        <v>1431606</v>
      </c>
      <c r="F476" s="118">
        <f>SUM(F477:F478)</f>
        <v>0</v>
      </c>
      <c r="G476" s="118">
        <f>SUM(G477:G478)</f>
        <v>110000</v>
      </c>
      <c r="H476" s="161">
        <f t="shared" si="80"/>
        <v>1321606</v>
      </c>
    </row>
    <row r="477" spans="1:8" s="77" customFormat="1" ht="12" customHeight="1" x14ac:dyDescent="0.25">
      <c r="A477" s="173"/>
      <c r="B477" s="110"/>
      <c r="C477" s="157">
        <v>3110</v>
      </c>
      <c r="D477" s="156" t="s">
        <v>260</v>
      </c>
      <c r="E477" s="104">
        <v>354395</v>
      </c>
      <c r="F477" s="105"/>
      <c r="G477" s="105">
        <v>30000</v>
      </c>
      <c r="H477" s="105">
        <f t="shared" si="80"/>
        <v>324395</v>
      </c>
    </row>
    <row r="478" spans="1:8" s="77" customFormat="1" ht="20.25" customHeight="1" x14ac:dyDescent="0.25">
      <c r="A478" s="173"/>
      <c r="B478" s="110"/>
      <c r="C478" s="106" t="s">
        <v>301</v>
      </c>
      <c r="D478" s="198" t="s">
        <v>302</v>
      </c>
      <c r="E478" s="104">
        <v>1068711</v>
      </c>
      <c r="F478" s="105"/>
      <c r="G478" s="105">
        <v>80000</v>
      </c>
      <c r="H478" s="105">
        <f t="shared" si="80"/>
        <v>988711</v>
      </c>
    </row>
    <row r="479" spans="1:8" s="77" customFormat="1" ht="12" customHeight="1" x14ac:dyDescent="0.25">
      <c r="A479" s="173"/>
      <c r="B479" s="99">
        <v>85595</v>
      </c>
      <c r="C479" s="90"/>
      <c r="D479" s="100" t="s">
        <v>112</v>
      </c>
      <c r="E479" s="101">
        <v>284412</v>
      </c>
      <c r="F479" s="101">
        <f>SUM(F480,F482)</f>
        <v>22135</v>
      </c>
      <c r="G479" s="101">
        <f>SUM(G480,G482)</f>
        <v>0</v>
      </c>
      <c r="H479" s="101">
        <f>SUM(E479+F479-G479)</f>
        <v>306547</v>
      </c>
    </row>
    <row r="480" spans="1:8" s="77" customFormat="1" ht="12" customHeight="1" x14ac:dyDescent="0.25">
      <c r="A480" s="173"/>
      <c r="B480" s="99"/>
      <c r="C480" s="90"/>
      <c r="D480" s="771" t="s">
        <v>184</v>
      </c>
      <c r="E480" s="161">
        <v>12600</v>
      </c>
      <c r="F480" s="118">
        <f>SUM(F481:F481)</f>
        <v>3000</v>
      </c>
      <c r="G480" s="118">
        <f>SUM(G481:G481)</f>
        <v>0</v>
      </c>
      <c r="H480" s="161">
        <f t="shared" ref="H480:H489" si="81">SUM(E480+F480-G480)</f>
        <v>15600</v>
      </c>
    </row>
    <row r="481" spans="1:8" s="77" customFormat="1" ht="12" customHeight="1" x14ac:dyDescent="0.25">
      <c r="A481" s="173"/>
      <c r="B481" s="99"/>
      <c r="C481" s="90">
        <v>4300</v>
      </c>
      <c r="D481" s="126" t="s">
        <v>198</v>
      </c>
      <c r="E481" s="104">
        <v>5000</v>
      </c>
      <c r="F481" s="105">
        <v>3000</v>
      </c>
      <c r="G481" s="105"/>
      <c r="H481" s="105">
        <f t="shared" si="81"/>
        <v>8000</v>
      </c>
    </row>
    <row r="482" spans="1:8" s="77" customFormat="1" ht="12" customHeight="1" x14ac:dyDescent="0.25">
      <c r="A482" s="173"/>
      <c r="B482" s="99"/>
      <c r="C482" s="90"/>
      <c r="D482" s="749" t="s">
        <v>304</v>
      </c>
      <c r="E482" s="767">
        <v>173652</v>
      </c>
      <c r="F482" s="118">
        <f>SUM(F483:F483)</f>
        <v>19135</v>
      </c>
      <c r="G482" s="118">
        <f>SUM(G483:G483)</f>
        <v>0</v>
      </c>
      <c r="H482" s="161">
        <f t="shared" si="81"/>
        <v>192787</v>
      </c>
    </row>
    <row r="483" spans="1:8" s="77" customFormat="1" ht="12" customHeight="1" x14ac:dyDescent="0.25">
      <c r="A483" s="173"/>
      <c r="B483" s="157"/>
      <c r="C483" s="90">
        <v>4300</v>
      </c>
      <c r="D483" s="126" t="s">
        <v>198</v>
      </c>
      <c r="E483" s="104">
        <v>110062</v>
      </c>
      <c r="F483" s="105">
        <v>19135</v>
      </c>
      <c r="G483" s="105"/>
      <c r="H483" s="105">
        <f t="shared" si="81"/>
        <v>129197</v>
      </c>
    </row>
    <row r="484" spans="1:8" s="77" customFormat="1" ht="12" customHeight="1" thickBot="1" x14ac:dyDescent="0.3">
      <c r="A484" s="95">
        <v>900</v>
      </c>
      <c r="B484" s="96"/>
      <c r="C484" s="97"/>
      <c r="D484" s="98" t="s">
        <v>151</v>
      </c>
      <c r="E484" s="94">
        <v>1124793</v>
      </c>
      <c r="F484" s="109">
        <f>SUM(F485)</f>
        <v>200000</v>
      </c>
      <c r="G484" s="109">
        <f>SUM(G485)</f>
        <v>0</v>
      </c>
      <c r="H484" s="94">
        <f t="shared" si="81"/>
        <v>1324793</v>
      </c>
    </row>
    <row r="485" spans="1:8" s="77" customFormat="1" ht="12" customHeight="1" thickTop="1" x14ac:dyDescent="0.25">
      <c r="A485" s="95"/>
      <c r="B485" s="110">
        <v>90001</v>
      </c>
      <c r="C485" s="111"/>
      <c r="D485" s="184" t="s">
        <v>305</v>
      </c>
      <c r="E485" s="101">
        <v>1124793</v>
      </c>
      <c r="F485" s="108">
        <f>SUM(F486)</f>
        <v>200000</v>
      </c>
      <c r="G485" s="108">
        <f>SUM(G486)</f>
        <v>0</v>
      </c>
      <c r="H485" s="101">
        <f t="shared" si="81"/>
        <v>1324793</v>
      </c>
    </row>
    <row r="486" spans="1:8" s="77" customFormat="1" ht="12" customHeight="1" x14ac:dyDescent="0.25">
      <c r="A486" s="95"/>
      <c r="B486" s="89"/>
      <c r="C486" s="183"/>
      <c r="D486" s="759" t="s">
        <v>75</v>
      </c>
      <c r="E486" s="161">
        <v>1124793</v>
      </c>
      <c r="F486" s="118">
        <f>SUM(F487:F487)</f>
        <v>200000</v>
      </c>
      <c r="G486" s="118">
        <f>SUM(G487:G487)</f>
        <v>0</v>
      </c>
      <c r="H486" s="161">
        <f>SUM(E486+F486-G486)</f>
        <v>1324793</v>
      </c>
    </row>
    <row r="487" spans="1:8" s="77" customFormat="1" ht="12" customHeight="1" x14ac:dyDescent="0.25">
      <c r="A487" s="95"/>
      <c r="B487" s="89"/>
      <c r="C487" s="110">
        <v>4430</v>
      </c>
      <c r="D487" s="126" t="s">
        <v>306</v>
      </c>
      <c r="E487" s="199">
        <v>824793</v>
      </c>
      <c r="F487" s="105">
        <v>200000</v>
      </c>
      <c r="G487" s="105"/>
      <c r="H487" s="105">
        <f t="shared" ref="H487" si="82">SUM(E487+F487-G487)</f>
        <v>1024793</v>
      </c>
    </row>
    <row r="488" spans="1:8" s="77" customFormat="1" ht="12" customHeight="1" thickBot="1" x14ac:dyDescent="0.3">
      <c r="A488" s="189">
        <v>921</v>
      </c>
      <c r="B488" s="144"/>
      <c r="C488" s="158"/>
      <c r="D488" s="146" t="s">
        <v>307</v>
      </c>
      <c r="E488" s="94">
        <v>455000</v>
      </c>
      <c r="F488" s="109">
        <f>SUM(F489)</f>
        <v>0</v>
      </c>
      <c r="G488" s="109">
        <f>SUM(G489)</f>
        <v>207000</v>
      </c>
      <c r="H488" s="94">
        <f t="shared" si="81"/>
        <v>248000</v>
      </c>
    </row>
    <row r="489" spans="1:8" s="77" customFormat="1" ht="12" customHeight="1" thickTop="1" x14ac:dyDescent="0.25">
      <c r="A489" s="95"/>
      <c r="B489" s="99">
        <v>92195</v>
      </c>
      <c r="C489" s="97"/>
      <c r="D489" s="100" t="s">
        <v>112</v>
      </c>
      <c r="E489" s="101">
        <v>455000</v>
      </c>
      <c r="F489" s="101">
        <f>SUM(F490,)</f>
        <v>0</v>
      </c>
      <c r="G489" s="101">
        <f>SUM(G490,)</f>
        <v>207000</v>
      </c>
      <c r="H489" s="101">
        <f t="shared" si="81"/>
        <v>248000</v>
      </c>
    </row>
    <row r="490" spans="1:8" s="77" customFormat="1" ht="12" customHeight="1" x14ac:dyDescent="0.25">
      <c r="A490" s="95"/>
      <c r="B490" s="99"/>
      <c r="C490" s="90"/>
      <c r="D490" s="749" t="s">
        <v>215</v>
      </c>
      <c r="E490" s="161">
        <v>425000</v>
      </c>
      <c r="F490" s="772">
        <f>SUM(F491:F491)</f>
        <v>0</v>
      </c>
      <c r="G490" s="772">
        <f>SUM(G491:G491)</f>
        <v>207000</v>
      </c>
      <c r="H490" s="161">
        <f>SUM(E490+F490-G490)</f>
        <v>218000</v>
      </c>
    </row>
    <row r="491" spans="1:8" s="77" customFormat="1" ht="12" customHeight="1" x14ac:dyDescent="0.25">
      <c r="A491" s="95"/>
      <c r="B491" s="99"/>
      <c r="C491" s="157">
        <v>6050</v>
      </c>
      <c r="D491" s="156" t="s">
        <v>67</v>
      </c>
      <c r="E491" s="104">
        <v>425000</v>
      </c>
      <c r="F491" s="105"/>
      <c r="G491" s="105">
        <v>207000</v>
      </c>
      <c r="H491" s="104">
        <f t="shared" ref="H491" si="83">SUM(E491+F491-G491)</f>
        <v>218000</v>
      </c>
    </row>
    <row r="492" spans="1:8" s="77" customFormat="1" ht="19.149999999999999" customHeight="1" thickBot="1" x14ac:dyDescent="0.3">
      <c r="A492" s="89"/>
      <c r="B492" s="99"/>
      <c r="C492" s="110"/>
      <c r="D492" s="93" t="s">
        <v>308</v>
      </c>
      <c r="E492" s="94">
        <v>58520606.159999996</v>
      </c>
      <c r="F492" s="94">
        <f>SUM(F493,)</f>
        <v>1132.19</v>
      </c>
      <c r="G492" s="94">
        <f>SUM(G493,)</f>
        <v>0</v>
      </c>
      <c r="H492" s="94">
        <f t="shared" si="80"/>
        <v>58521738.349999994</v>
      </c>
    </row>
    <row r="493" spans="1:8" s="77" customFormat="1" ht="16.899999999999999" customHeight="1" thickTop="1" thickBot="1" x14ac:dyDescent="0.3">
      <c r="A493" s="95">
        <v>750</v>
      </c>
      <c r="B493" s="96"/>
      <c r="C493" s="97"/>
      <c r="D493" s="98" t="s">
        <v>108</v>
      </c>
      <c r="E493" s="94">
        <v>2382360.7999999998</v>
      </c>
      <c r="F493" s="94">
        <f>SUM(F494)</f>
        <v>1132.19</v>
      </c>
      <c r="G493" s="94">
        <f>SUM(G494)</f>
        <v>0</v>
      </c>
      <c r="H493" s="94">
        <f t="shared" si="80"/>
        <v>2383492.9899999998</v>
      </c>
    </row>
    <row r="494" spans="1:8" s="77" customFormat="1" ht="12" customHeight="1" thickTop="1" x14ac:dyDescent="0.25">
      <c r="A494" s="95"/>
      <c r="B494" s="113">
        <v>75011</v>
      </c>
      <c r="C494" s="113"/>
      <c r="D494" s="153" t="s">
        <v>191</v>
      </c>
      <c r="E494" s="101">
        <v>2382360.7999999998</v>
      </c>
      <c r="F494" s="108">
        <f>SUM(F495)</f>
        <v>1132.19</v>
      </c>
      <c r="G494" s="108">
        <f>SUM(G495)</f>
        <v>0</v>
      </c>
      <c r="H494" s="101">
        <f t="shared" si="80"/>
        <v>2383492.9899999998</v>
      </c>
    </row>
    <row r="495" spans="1:8" s="77" customFormat="1" ht="58.5" customHeight="1" x14ac:dyDescent="0.25">
      <c r="A495" s="95"/>
      <c r="B495" s="96"/>
      <c r="C495" s="90"/>
      <c r="D495" s="757" t="s">
        <v>309</v>
      </c>
      <c r="E495" s="773">
        <v>54.8</v>
      </c>
      <c r="F495" s="118">
        <f>SUM(F496:F497)</f>
        <v>1132.19</v>
      </c>
      <c r="G495" s="118">
        <f>SUM(G496:G497)</f>
        <v>0</v>
      </c>
      <c r="H495" s="161">
        <f t="shared" si="80"/>
        <v>1186.99</v>
      </c>
    </row>
    <row r="496" spans="1:8" s="77" customFormat="1" ht="22.5" customHeight="1" x14ac:dyDescent="0.25">
      <c r="A496" s="99"/>
      <c r="B496" s="163"/>
      <c r="C496" s="200">
        <v>4740</v>
      </c>
      <c r="D496" s="201" t="s">
        <v>310</v>
      </c>
      <c r="E496" s="104">
        <v>45.9</v>
      </c>
      <c r="F496" s="104">
        <v>948.4</v>
      </c>
      <c r="G496" s="104"/>
      <c r="H496" s="105">
        <f t="shared" si="80"/>
        <v>994.3</v>
      </c>
    </row>
    <row r="497" spans="1:8" s="77" customFormat="1" ht="22.5" customHeight="1" x14ac:dyDescent="0.25">
      <c r="A497" s="99"/>
      <c r="B497" s="99"/>
      <c r="C497" s="200">
        <v>4850</v>
      </c>
      <c r="D497" s="201" t="s">
        <v>311</v>
      </c>
      <c r="E497" s="104">
        <v>8.9</v>
      </c>
      <c r="F497" s="104">
        <v>183.79</v>
      </c>
      <c r="G497" s="104"/>
      <c r="H497" s="105">
        <f t="shared" si="80"/>
        <v>192.69</v>
      </c>
    </row>
    <row r="498" spans="1:8" s="77" customFormat="1" ht="3" customHeight="1" x14ac:dyDescent="0.25">
      <c r="A498" s="202"/>
      <c r="B498" s="203"/>
      <c r="C498" s="204"/>
      <c r="D498" s="205"/>
      <c r="E498" s="101"/>
      <c r="F498" s="101"/>
      <c r="G498" s="101"/>
      <c r="H498" s="101"/>
    </row>
    <row r="499" spans="1:8" s="77" customFormat="1" ht="12.75" x14ac:dyDescent="0.25">
      <c r="A499" s="206"/>
    </row>
    <row r="500" spans="1:8" x14ac:dyDescent="0.3">
      <c r="B500" s="62"/>
    </row>
    <row r="501" spans="1:8" x14ac:dyDescent="0.3">
      <c r="F501" s="62" t="s">
        <v>312</v>
      </c>
    </row>
  </sheetData>
  <pageMargins left="0.27559055118110237" right="0.11811023622047245" top="0.74803149606299213" bottom="0.51181102362204722" header="0.31496062992125984" footer="0.31496062992125984"/>
  <pageSetup paperSize="9" scale="95" orientation="portrait" r:id="rId1"/>
  <headerFooter>
    <oddFooter>&amp;C&amp;"Arial,Normalny"&amp;8&amp;P</oddFooter>
  </headerFooter>
  <rowBreaks count="6" manualBreakCount="6">
    <brk id="30" max="7" man="1"/>
    <brk id="52" max="7" man="1"/>
    <brk id="82" max="7" man="1"/>
    <brk id="109" max="7" man="1"/>
    <brk id="386" max="7" man="1"/>
    <brk id="447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7638-A49A-462E-A14A-8DD8D7226055}">
  <sheetPr>
    <tabColor theme="9"/>
    <pageSetUpPr fitToPage="1"/>
  </sheetPr>
  <dimension ref="A1:S107"/>
  <sheetViews>
    <sheetView zoomScale="106" zoomScaleNormal="106" workbookViewId="0">
      <pane ySplit="19" topLeftCell="A20" activePane="bottomLeft" state="frozen"/>
      <selection pane="bottomLeft"/>
    </sheetView>
  </sheetViews>
  <sheetFormatPr defaultRowHeight="12.75" x14ac:dyDescent="0.25"/>
  <cols>
    <col min="1" max="1" width="3.7109375" style="372" customWidth="1"/>
    <col min="2" max="2" width="5.85546875" style="372" customWidth="1"/>
    <col min="3" max="3" width="5.85546875" style="372" hidden="1" customWidth="1"/>
    <col min="4" max="4" width="55.85546875" style="59" customWidth="1"/>
    <col min="5" max="5" width="11.5703125" style="59" customWidth="1"/>
    <col min="6" max="6" width="11.7109375" style="59" customWidth="1"/>
    <col min="7" max="8" width="12" style="214" customWidth="1"/>
    <col min="9" max="9" width="12.140625" style="214" customWidth="1"/>
    <col min="10" max="11" width="12" style="214" customWidth="1"/>
    <col min="12" max="12" width="11.28515625" style="214" customWidth="1"/>
    <col min="13" max="13" width="14.7109375" style="67" customWidth="1"/>
    <col min="14" max="253" width="9.140625" style="59"/>
    <col min="254" max="254" width="4.140625" style="59" customWidth="1"/>
    <col min="255" max="255" width="5.5703125" style="59" customWidth="1"/>
    <col min="256" max="256" width="59.5703125" style="59" customWidth="1"/>
    <col min="257" max="258" width="11.28515625" style="59" customWidth="1"/>
    <col min="259" max="259" width="10.5703125" style="59" customWidth="1"/>
    <col min="260" max="260" width="10.42578125" style="59" customWidth="1"/>
    <col min="261" max="261" width="10.7109375" style="59" customWidth="1"/>
    <col min="262" max="262" width="9" style="59" customWidth="1"/>
    <col min="263" max="263" width="11.5703125" style="59" customWidth="1"/>
    <col min="264" max="264" width="9.140625" style="59"/>
    <col min="265" max="265" width="13" style="59" customWidth="1"/>
    <col min="266" max="509" width="9.140625" style="59"/>
    <col min="510" max="510" width="4.140625" style="59" customWidth="1"/>
    <col min="511" max="511" width="5.5703125" style="59" customWidth="1"/>
    <col min="512" max="512" width="59.5703125" style="59" customWidth="1"/>
    <col min="513" max="514" width="11.28515625" style="59" customWidth="1"/>
    <col min="515" max="515" width="10.5703125" style="59" customWidth="1"/>
    <col min="516" max="516" width="10.42578125" style="59" customWidth="1"/>
    <col min="517" max="517" width="10.7109375" style="59" customWidth="1"/>
    <col min="518" max="518" width="9" style="59" customWidth="1"/>
    <col min="519" max="519" width="11.5703125" style="59" customWidth="1"/>
    <col min="520" max="520" width="9.140625" style="59"/>
    <col min="521" max="521" width="13" style="59" customWidth="1"/>
    <col min="522" max="765" width="9.140625" style="59"/>
    <col min="766" max="766" width="4.140625" style="59" customWidth="1"/>
    <col min="767" max="767" width="5.5703125" style="59" customWidth="1"/>
    <col min="768" max="768" width="59.5703125" style="59" customWidth="1"/>
    <col min="769" max="770" width="11.28515625" style="59" customWidth="1"/>
    <col min="771" max="771" width="10.5703125" style="59" customWidth="1"/>
    <col min="772" max="772" width="10.42578125" style="59" customWidth="1"/>
    <col min="773" max="773" width="10.7109375" style="59" customWidth="1"/>
    <col min="774" max="774" width="9" style="59" customWidth="1"/>
    <col min="775" max="775" width="11.5703125" style="59" customWidth="1"/>
    <col min="776" max="776" width="9.140625" style="59"/>
    <col min="777" max="777" width="13" style="59" customWidth="1"/>
    <col min="778" max="1021" width="9.140625" style="59"/>
    <col min="1022" max="1022" width="4.140625" style="59" customWidth="1"/>
    <col min="1023" max="1023" width="5.5703125" style="59" customWidth="1"/>
    <col min="1024" max="1024" width="59.5703125" style="59" customWidth="1"/>
    <col min="1025" max="1026" width="11.28515625" style="59" customWidth="1"/>
    <col min="1027" max="1027" width="10.5703125" style="59" customWidth="1"/>
    <col min="1028" max="1028" width="10.42578125" style="59" customWidth="1"/>
    <col min="1029" max="1029" width="10.7109375" style="59" customWidth="1"/>
    <col min="1030" max="1030" width="9" style="59" customWidth="1"/>
    <col min="1031" max="1031" width="11.5703125" style="59" customWidth="1"/>
    <col min="1032" max="1032" width="9.140625" style="59"/>
    <col min="1033" max="1033" width="13" style="59" customWidth="1"/>
    <col min="1034" max="1277" width="9.140625" style="59"/>
    <col min="1278" max="1278" width="4.140625" style="59" customWidth="1"/>
    <col min="1279" max="1279" width="5.5703125" style="59" customWidth="1"/>
    <col min="1280" max="1280" width="59.5703125" style="59" customWidth="1"/>
    <col min="1281" max="1282" width="11.28515625" style="59" customWidth="1"/>
    <col min="1283" max="1283" width="10.5703125" style="59" customWidth="1"/>
    <col min="1284" max="1284" width="10.42578125" style="59" customWidth="1"/>
    <col min="1285" max="1285" width="10.7109375" style="59" customWidth="1"/>
    <col min="1286" max="1286" width="9" style="59" customWidth="1"/>
    <col min="1287" max="1287" width="11.5703125" style="59" customWidth="1"/>
    <col min="1288" max="1288" width="9.140625" style="59"/>
    <col min="1289" max="1289" width="13" style="59" customWidth="1"/>
    <col min="1290" max="1533" width="9.140625" style="59"/>
    <col min="1534" max="1534" width="4.140625" style="59" customWidth="1"/>
    <col min="1535" max="1535" width="5.5703125" style="59" customWidth="1"/>
    <col min="1536" max="1536" width="59.5703125" style="59" customWidth="1"/>
    <col min="1537" max="1538" width="11.28515625" style="59" customWidth="1"/>
    <col min="1539" max="1539" width="10.5703125" style="59" customWidth="1"/>
    <col min="1540" max="1540" width="10.42578125" style="59" customWidth="1"/>
    <col min="1541" max="1541" width="10.7109375" style="59" customWidth="1"/>
    <col min="1542" max="1542" width="9" style="59" customWidth="1"/>
    <col min="1543" max="1543" width="11.5703125" style="59" customWidth="1"/>
    <col min="1544" max="1544" width="9.140625" style="59"/>
    <col min="1545" max="1545" width="13" style="59" customWidth="1"/>
    <col min="1546" max="1789" width="9.140625" style="59"/>
    <col min="1790" max="1790" width="4.140625" style="59" customWidth="1"/>
    <col min="1791" max="1791" width="5.5703125" style="59" customWidth="1"/>
    <col min="1792" max="1792" width="59.5703125" style="59" customWidth="1"/>
    <col min="1793" max="1794" width="11.28515625" style="59" customWidth="1"/>
    <col min="1795" max="1795" width="10.5703125" style="59" customWidth="1"/>
    <col min="1796" max="1796" width="10.42578125" style="59" customWidth="1"/>
    <col min="1797" max="1797" width="10.7109375" style="59" customWidth="1"/>
    <col min="1798" max="1798" width="9" style="59" customWidth="1"/>
    <col min="1799" max="1799" width="11.5703125" style="59" customWidth="1"/>
    <col min="1800" max="1800" width="9.140625" style="59"/>
    <col min="1801" max="1801" width="13" style="59" customWidth="1"/>
    <col min="1802" max="2045" width="9.140625" style="59"/>
    <col min="2046" max="2046" width="4.140625" style="59" customWidth="1"/>
    <col min="2047" max="2047" width="5.5703125" style="59" customWidth="1"/>
    <col min="2048" max="2048" width="59.5703125" style="59" customWidth="1"/>
    <col min="2049" max="2050" width="11.28515625" style="59" customWidth="1"/>
    <col min="2051" max="2051" width="10.5703125" style="59" customWidth="1"/>
    <col min="2052" max="2052" width="10.42578125" style="59" customWidth="1"/>
    <col min="2053" max="2053" width="10.7109375" style="59" customWidth="1"/>
    <col min="2054" max="2054" width="9" style="59" customWidth="1"/>
    <col min="2055" max="2055" width="11.5703125" style="59" customWidth="1"/>
    <col min="2056" max="2056" width="9.140625" style="59"/>
    <col min="2057" max="2057" width="13" style="59" customWidth="1"/>
    <col min="2058" max="2301" width="9.140625" style="59"/>
    <col min="2302" max="2302" width="4.140625" style="59" customWidth="1"/>
    <col min="2303" max="2303" width="5.5703125" style="59" customWidth="1"/>
    <col min="2304" max="2304" width="59.5703125" style="59" customWidth="1"/>
    <col min="2305" max="2306" width="11.28515625" style="59" customWidth="1"/>
    <col min="2307" max="2307" width="10.5703125" style="59" customWidth="1"/>
    <col min="2308" max="2308" width="10.42578125" style="59" customWidth="1"/>
    <col min="2309" max="2309" width="10.7109375" style="59" customWidth="1"/>
    <col min="2310" max="2310" width="9" style="59" customWidth="1"/>
    <col min="2311" max="2311" width="11.5703125" style="59" customWidth="1"/>
    <col min="2312" max="2312" width="9.140625" style="59"/>
    <col min="2313" max="2313" width="13" style="59" customWidth="1"/>
    <col min="2314" max="2557" width="9.140625" style="59"/>
    <col min="2558" max="2558" width="4.140625" style="59" customWidth="1"/>
    <col min="2559" max="2559" width="5.5703125" style="59" customWidth="1"/>
    <col min="2560" max="2560" width="59.5703125" style="59" customWidth="1"/>
    <col min="2561" max="2562" width="11.28515625" style="59" customWidth="1"/>
    <col min="2563" max="2563" width="10.5703125" style="59" customWidth="1"/>
    <col min="2564" max="2564" width="10.42578125" style="59" customWidth="1"/>
    <col min="2565" max="2565" width="10.7109375" style="59" customWidth="1"/>
    <col min="2566" max="2566" width="9" style="59" customWidth="1"/>
    <col min="2567" max="2567" width="11.5703125" style="59" customWidth="1"/>
    <col min="2568" max="2568" width="9.140625" style="59"/>
    <col min="2569" max="2569" width="13" style="59" customWidth="1"/>
    <col min="2570" max="2813" width="9.140625" style="59"/>
    <col min="2814" max="2814" width="4.140625" style="59" customWidth="1"/>
    <col min="2815" max="2815" width="5.5703125" style="59" customWidth="1"/>
    <col min="2816" max="2816" width="59.5703125" style="59" customWidth="1"/>
    <col min="2817" max="2818" width="11.28515625" style="59" customWidth="1"/>
    <col min="2819" max="2819" width="10.5703125" style="59" customWidth="1"/>
    <col min="2820" max="2820" width="10.42578125" style="59" customWidth="1"/>
    <col min="2821" max="2821" width="10.7109375" style="59" customWidth="1"/>
    <col min="2822" max="2822" width="9" style="59" customWidth="1"/>
    <col min="2823" max="2823" width="11.5703125" style="59" customWidth="1"/>
    <col min="2824" max="2824" width="9.140625" style="59"/>
    <col min="2825" max="2825" width="13" style="59" customWidth="1"/>
    <col min="2826" max="3069" width="9.140625" style="59"/>
    <col min="3070" max="3070" width="4.140625" style="59" customWidth="1"/>
    <col min="3071" max="3071" width="5.5703125" style="59" customWidth="1"/>
    <col min="3072" max="3072" width="59.5703125" style="59" customWidth="1"/>
    <col min="3073" max="3074" width="11.28515625" style="59" customWidth="1"/>
    <col min="3075" max="3075" width="10.5703125" style="59" customWidth="1"/>
    <col min="3076" max="3076" width="10.42578125" style="59" customWidth="1"/>
    <col min="3077" max="3077" width="10.7109375" style="59" customWidth="1"/>
    <col min="3078" max="3078" width="9" style="59" customWidth="1"/>
    <col min="3079" max="3079" width="11.5703125" style="59" customWidth="1"/>
    <col min="3080" max="3080" width="9.140625" style="59"/>
    <col min="3081" max="3081" width="13" style="59" customWidth="1"/>
    <col min="3082" max="3325" width="9.140625" style="59"/>
    <col min="3326" max="3326" width="4.140625" style="59" customWidth="1"/>
    <col min="3327" max="3327" width="5.5703125" style="59" customWidth="1"/>
    <col min="3328" max="3328" width="59.5703125" style="59" customWidth="1"/>
    <col min="3329" max="3330" width="11.28515625" style="59" customWidth="1"/>
    <col min="3331" max="3331" width="10.5703125" style="59" customWidth="1"/>
    <col min="3332" max="3332" width="10.42578125" style="59" customWidth="1"/>
    <col min="3333" max="3333" width="10.7109375" style="59" customWidth="1"/>
    <col min="3334" max="3334" width="9" style="59" customWidth="1"/>
    <col min="3335" max="3335" width="11.5703125" style="59" customWidth="1"/>
    <col min="3336" max="3336" width="9.140625" style="59"/>
    <col min="3337" max="3337" width="13" style="59" customWidth="1"/>
    <col min="3338" max="3581" width="9.140625" style="59"/>
    <col min="3582" max="3582" width="4.140625" style="59" customWidth="1"/>
    <col min="3583" max="3583" width="5.5703125" style="59" customWidth="1"/>
    <col min="3584" max="3584" width="59.5703125" style="59" customWidth="1"/>
    <col min="3585" max="3586" width="11.28515625" style="59" customWidth="1"/>
    <col min="3587" max="3587" width="10.5703125" style="59" customWidth="1"/>
    <col min="3588" max="3588" width="10.42578125" style="59" customWidth="1"/>
    <col min="3589" max="3589" width="10.7109375" style="59" customWidth="1"/>
    <col min="3590" max="3590" width="9" style="59" customWidth="1"/>
    <col min="3591" max="3591" width="11.5703125" style="59" customWidth="1"/>
    <col min="3592" max="3592" width="9.140625" style="59"/>
    <col min="3593" max="3593" width="13" style="59" customWidth="1"/>
    <col min="3594" max="3837" width="9.140625" style="59"/>
    <col min="3838" max="3838" width="4.140625" style="59" customWidth="1"/>
    <col min="3839" max="3839" width="5.5703125" style="59" customWidth="1"/>
    <col min="3840" max="3840" width="59.5703125" style="59" customWidth="1"/>
    <col min="3841" max="3842" width="11.28515625" style="59" customWidth="1"/>
    <col min="3843" max="3843" width="10.5703125" style="59" customWidth="1"/>
    <col min="3844" max="3844" width="10.42578125" style="59" customWidth="1"/>
    <col min="3845" max="3845" width="10.7109375" style="59" customWidth="1"/>
    <col min="3846" max="3846" width="9" style="59" customWidth="1"/>
    <col min="3847" max="3847" width="11.5703125" style="59" customWidth="1"/>
    <col min="3848" max="3848" width="9.140625" style="59"/>
    <col min="3849" max="3849" width="13" style="59" customWidth="1"/>
    <col min="3850" max="4093" width="9.140625" style="59"/>
    <col min="4094" max="4094" width="4.140625" style="59" customWidth="1"/>
    <col min="4095" max="4095" width="5.5703125" style="59" customWidth="1"/>
    <col min="4096" max="4096" width="59.5703125" style="59" customWidth="1"/>
    <col min="4097" max="4098" width="11.28515625" style="59" customWidth="1"/>
    <col min="4099" max="4099" width="10.5703125" style="59" customWidth="1"/>
    <col min="4100" max="4100" width="10.42578125" style="59" customWidth="1"/>
    <col min="4101" max="4101" width="10.7109375" style="59" customWidth="1"/>
    <col min="4102" max="4102" width="9" style="59" customWidth="1"/>
    <col min="4103" max="4103" width="11.5703125" style="59" customWidth="1"/>
    <col min="4104" max="4104" width="9.140625" style="59"/>
    <col min="4105" max="4105" width="13" style="59" customWidth="1"/>
    <col min="4106" max="4349" width="9.140625" style="59"/>
    <col min="4350" max="4350" width="4.140625" style="59" customWidth="1"/>
    <col min="4351" max="4351" width="5.5703125" style="59" customWidth="1"/>
    <col min="4352" max="4352" width="59.5703125" style="59" customWidth="1"/>
    <col min="4353" max="4354" width="11.28515625" style="59" customWidth="1"/>
    <col min="4355" max="4355" width="10.5703125" style="59" customWidth="1"/>
    <col min="4356" max="4356" width="10.42578125" style="59" customWidth="1"/>
    <col min="4357" max="4357" width="10.7109375" style="59" customWidth="1"/>
    <col min="4358" max="4358" width="9" style="59" customWidth="1"/>
    <col min="4359" max="4359" width="11.5703125" style="59" customWidth="1"/>
    <col min="4360" max="4360" width="9.140625" style="59"/>
    <col min="4361" max="4361" width="13" style="59" customWidth="1"/>
    <col min="4362" max="4605" width="9.140625" style="59"/>
    <col min="4606" max="4606" width="4.140625" style="59" customWidth="1"/>
    <col min="4607" max="4607" width="5.5703125" style="59" customWidth="1"/>
    <col min="4608" max="4608" width="59.5703125" style="59" customWidth="1"/>
    <col min="4609" max="4610" width="11.28515625" style="59" customWidth="1"/>
    <col min="4611" max="4611" width="10.5703125" style="59" customWidth="1"/>
    <col min="4612" max="4612" width="10.42578125" style="59" customWidth="1"/>
    <col min="4613" max="4613" width="10.7109375" style="59" customWidth="1"/>
    <col min="4614" max="4614" width="9" style="59" customWidth="1"/>
    <col min="4615" max="4615" width="11.5703125" style="59" customWidth="1"/>
    <col min="4616" max="4616" width="9.140625" style="59"/>
    <col min="4617" max="4617" width="13" style="59" customWidth="1"/>
    <col min="4618" max="4861" width="9.140625" style="59"/>
    <col min="4862" max="4862" width="4.140625" style="59" customWidth="1"/>
    <col min="4863" max="4863" width="5.5703125" style="59" customWidth="1"/>
    <col min="4864" max="4864" width="59.5703125" style="59" customWidth="1"/>
    <col min="4865" max="4866" width="11.28515625" style="59" customWidth="1"/>
    <col min="4867" max="4867" width="10.5703125" style="59" customWidth="1"/>
    <col min="4868" max="4868" width="10.42578125" style="59" customWidth="1"/>
    <col min="4869" max="4869" width="10.7109375" style="59" customWidth="1"/>
    <col min="4870" max="4870" width="9" style="59" customWidth="1"/>
    <col min="4871" max="4871" width="11.5703125" style="59" customWidth="1"/>
    <col min="4872" max="4872" width="9.140625" style="59"/>
    <col min="4873" max="4873" width="13" style="59" customWidth="1"/>
    <col min="4874" max="5117" width="9.140625" style="59"/>
    <col min="5118" max="5118" width="4.140625" style="59" customWidth="1"/>
    <col min="5119" max="5119" width="5.5703125" style="59" customWidth="1"/>
    <col min="5120" max="5120" width="59.5703125" style="59" customWidth="1"/>
    <col min="5121" max="5122" width="11.28515625" style="59" customWidth="1"/>
    <col min="5123" max="5123" width="10.5703125" style="59" customWidth="1"/>
    <col min="5124" max="5124" width="10.42578125" style="59" customWidth="1"/>
    <col min="5125" max="5125" width="10.7109375" style="59" customWidth="1"/>
    <col min="5126" max="5126" width="9" style="59" customWidth="1"/>
    <col min="5127" max="5127" width="11.5703125" style="59" customWidth="1"/>
    <col min="5128" max="5128" width="9.140625" style="59"/>
    <col min="5129" max="5129" width="13" style="59" customWidth="1"/>
    <col min="5130" max="5373" width="9.140625" style="59"/>
    <col min="5374" max="5374" width="4.140625" style="59" customWidth="1"/>
    <col min="5375" max="5375" width="5.5703125" style="59" customWidth="1"/>
    <col min="5376" max="5376" width="59.5703125" style="59" customWidth="1"/>
    <col min="5377" max="5378" width="11.28515625" style="59" customWidth="1"/>
    <col min="5379" max="5379" width="10.5703125" style="59" customWidth="1"/>
    <col min="5380" max="5380" width="10.42578125" style="59" customWidth="1"/>
    <col min="5381" max="5381" width="10.7109375" style="59" customWidth="1"/>
    <col min="5382" max="5382" width="9" style="59" customWidth="1"/>
    <col min="5383" max="5383" width="11.5703125" style="59" customWidth="1"/>
    <col min="5384" max="5384" width="9.140625" style="59"/>
    <col min="5385" max="5385" width="13" style="59" customWidth="1"/>
    <col min="5386" max="5629" width="9.140625" style="59"/>
    <col min="5630" max="5630" width="4.140625" style="59" customWidth="1"/>
    <col min="5631" max="5631" width="5.5703125" style="59" customWidth="1"/>
    <col min="5632" max="5632" width="59.5703125" style="59" customWidth="1"/>
    <col min="5633" max="5634" width="11.28515625" style="59" customWidth="1"/>
    <col min="5635" max="5635" width="10.5703125" style="59" customWidth="1"/>
    <col min="5636" max="5636" width="10.42578125" style="59" customWidth="1"/>
    <col min="5637" max="5637" width="10.7109375" style="59" customWidth="1"/>
    <col min="5638" max="5638" width="9" style="59" customWidth="1"/>
    <col min="5639" max="5639" width="11.5703125" style="59" customWidth="1"/>
    <col min="5640" max="5640" width="9.140625" style="59"/>
    <col min="5641" max="5641" width="13" style="59" customWidth="1"/>
    <col min="5642" max="5885" width="9.140625" style="59"/>
    <col min="5886" max="5886" width="4.140625" style="59" customWidth="1"/>
    <col min="5887" max="5887" width="5.5703125" style="59" customWidth="1"/>
    <col min="5888" max="5888" width="59.5703125" style="59" customWidth="1"/>
    <col min="5889" max="5890" width="11.28515625" style="59" customWidth="1"/>
    <col min="5891" max="5891" width="10.5703125" style="59" customWidth="1"/>
    <col min="5892" max="5892" width="10.42578125" style="59" customWidth="1"/>
    <col min="5893" max="5893" width="10.7109375" style="59" customWidth="1"/>
    <col min="5894" max="5894" width="9" style="59" customWidth="1"/>
    <col min="5895" max="5895" width="11.5703125" style="59" customWidth="1"/>
    <col min="5896" max="5896" width="9.140625" style="59"/>
    <col min="5897" max="5897" width="13" style="59" customWidth="1"/>
    <col min="5898" max="6141" width="9.140625" style="59"/>
    <col min="6142" max="6142" width="4.140625" style="59" customWidth="1"/>
    <col min="6143" max="6143" width="5.5703125" style="59" customWidth="1"/>
    <col min="6144" max="6144" width="59.5703125" style="59" customWidth="1"/>
    <col min="6145" max="6146" width="11.28515625" style="59" customWidth="1"/>
    <col min="6147" max="6147" width="10.5703125" style="59" customWidth="1"/>
    <col min="6148" max="6148" width="10.42578125" style="59" customWidth="1"/>
    <col min="6149" max="6149" width="10.7109375" style="59" customWidth="1"/>
    <col min="6150" max="6150" width="9" style="59" customWidth="1"/>
    <col min="6151" max="6151" width="11.5703125" style="59" customWidth="1"/>
    <col min="6152" max="6152" width="9.140625" style="59"/>
    <col min="6153" max="6153" width="13" style="59" customWidth="1"/>
    <col min="6154" max="6397" width="9.140625" style="59"/>
    <col min="6398" max="6398" width="4.140625" style="59" customWidth="1"/>
    <col min="6399" max="6399" width="5.5703125" style="59" customWidth="1"/>
    <col min="6400" max="6400" width="59.5703125" style="59" customWidth="1"/>
    <col min="6401" max="6402" width="11.28515625" style="59" customWidth="1"/>
    <col min="6403" max="6403" width="10.5703125" style="59" customWidth="1"/>
    <col min="6404" max="6404" width="10.42578125" style="59" customWidth="1"/>
    <col min="6405" max="6405" width="10.7109375" style="59" customWidth="1"/>
    <col min="6406" max="6406" width="9" style="59" customWidth="1"/>
    <col min="6407" max="6407" width="11.5703125" style="59" customWidth="1"/>
    <col min="6408" max="6408" width="9.140625" style="59"/>
    <col min="6409" max="6409" width="13" style="59" customWidth="1"/>
    <col min="6410" max="6653" width="9.140625" style="59"/>
    <col min="6654" max="6654" width="4.140625" style="59" customWidth="1"/>
    <col min="6655" max="6655" width="5.5703125" style="59" customWidth="1"/>
    <col min="6656" max="6656" width="59.5703125" style="59" customWidth="1"/>
    <col min="6657" max="6658" width="11.28515625" style="59" customWidth="1"/>
    <col min="6659" max="6659" width="10.5703125" style="59" customWidth="1"/>
    <col min="6660" max="6660" width="10.42578125" style="59" customWidth="1"/>
    <col min="6661" max="6661" width="10.7109375" style="59" customWidth="1"/>
    <col min="6662" max="6662" width="9" style="59" customWidth="1"/>
    <col min="6663" max="6663" width="11.5703125" style="59" customWidth="1"/>
    <col min="6664" max="6664" width="9.140625" style="59"/>
    <col min="6665" max="6665" width="13" style="59" customWidth="1"/>
    <col min="6666" max="6909" width="9.140625" style="59"/>
    <col min="6910" max="6910" width="4.140625" style="59" customWidth="1"/>
    <col min="6911" max="6911" width="5.5703125" style="59" customWidth="1"/>
    <col min="6912" max="6912" width="59.5703125" style="59" customWidth="1"/>
    <col min="6913" max="6914" width="11.28515625" style="59" customWidth="1"/>
    <col min="6915" max="6915" width="10.5703125" style="59" customWidth="1"/>
    <col min="6916" max="6916" width="10.42578125" style="59" customWidth="1"/>
    <col min="6917" max="6917" width="10.7109375" style="59" customWidth="1"/>
    <col min="6918" max="6918" width="9" style="59" customWidth="1"/>
    <col min="6919" max="6919" width="11.5703125" style="59" customWidth="1"/>
    <col min="6920" max="6920" width="9.140625" style="59"/>
    <col min="6921" max="6921" width="13" style="59" customWidth="1"/>
    <col min="6922" max="7165" width="9.140625" style="59"/>
    <col min="7166" max="7166" width="4.140625" style="59" customWidth="1"/>
    <col min="7167" max="7167" width="5.5703125" style="59" customWidth="1"/>
    <col min="7168" max="7168" width="59.5703125" style="59" customWidth="1"/>
    <col min="7169" max="7170" width="11.28515625" style="59" customWidth="1"/>
    <col min="7171" max="7171" width="10.5703125" style="59" customWidth="1"/>
    <col min="7172" max="7172" width="10.42578125" style="59" customWidth="1"/>
    <col min="7173" max="7173" width="10.7109375" style="59" customWidth="1"/>
    <col min="7174" max="7174" width="9" style="59" customWidth="1"/>
    <col min="7175" max="7175" width="11.5703125" style="59" customWidth="1"/>
    <col min="7176" max="7176" width="9.140625" style="59"/>
    <col min="7177" max="7177" width="13" style="59" customWidth="1"/>
    <col min="7178" max="7421" width="9.140625" style="59"/>
    <col min="7422" max="7422" width="4.140625" style="59" customWidth="1"/>
    <col min="7423" max="7423" width="5.5703125" style="59" customWidth="1"/>
    <col min="7424" max="7424" width="59.5703125" style="59" customWidth="1"/>
    <col min="7425" max="7426" width="11.28515625" style="59" customWidth="1"/>
    <col min="7427" max="7427" width="10.5703125" style="59" customWidth="1"/>
    <col min="7428" max="7428" width="10.42578125" style="59" customWidth="1"/>
    <col min="7429" max="7429" width="10.7109375" style="59" customWidth="1"/>
    <col min="7430" max="7430" width="9" style="59" customWidth="1"/>
    <col min="7431" max="7431" width="11.5703125" style="59" customWidth="1"/>
    <col min="7432" max="7432" width="9.140625" style="59"/>
    <col min="7433" max="7433" width="13" style="59" customWidth="1"/>
    <col min="7434" max="7677" width="9.140625" style="59"/>
    <col min="7678" max="7678" width="4.140625" style="59" customWidth="1"/>
    <col min="7679" max="7679" width="5.5703125" style="59" customWidth="1"/>
    <col min="7680" max="7680" width="59.5703125" style="59" customWidth="1"/>
    <col min="7681" max="7682" width="11.28515625" style="59" customWidth="1"/>
    <col min="7683" max="7683" width="10.5703125" style="59" customWidth="1"/>
    <col min="7684" max="7684" width="10.42578125" style="59" customWidth="1"/>
    <col min="7685" max="7685" width="10.7109375" style="59" customWidth="1"/>
    <col min="7686" max="7686" width="9" style="59" customWidth="1"/>
    <col min="7687" max="7687" width="11.5703125" style="59" customWidth="1"/>
    <col min="7688" max="7688" width="9.140625" style="59"/>
    <col min="7689" max="7689" width="13" style="59" customWidth="1"/>
    <col min="7690" max="7933" width="9.140625" style="59"/>
    <col min="7934" max="7934" width="4.140625" style="59" customWidth="1"/>
    <col min="7935" max="7935" width="5.5703125" style="59" customWidth="1"/>
    <col min="7936" max="7936" width="59.5703125" style="59" customWidth="1"/>
    <col min="7937" max="7938" width="11.28515625" style="59" customWidth="1"/>
    <col min="7939" max="7939" width="10.5703125" style="59" customWidth="1"/>
    <col min="7940" max="7940" width="10.42578125" style="59" customWidth="1"/>
    <col min="7941" max="7941" width="10.7109375" style="59" customWidth="1"/>
    <col min="7942" max="7942" width="9" style="59" customWidth="1"/>
    <col min="7943" max="7943" width="11.5703125" style="59" customWidth="1"/>
    <col min="7944" max="7944" width="9.140625" style="59"/>
    <col min="7945" max="7945" width="13" style="59" customWidth="1"/>
    <col min="7946" max="8189" width="9.140625" style="59"/>
    <col min="8190" max="8190" width="4.140625" style="59" customWidth="1"/>
    <col min="8191" max="8191" width="5.5703125" style="59" customWidth="1"/>
    <col min="8192" max="8192" width="59.5703125" style="59" customWidth="1"/>
    <col min="8193" max="8194" width="11.28515625" style="59" customWidth="1"/>
    <col min="8195" max="8195" width="10.5703125" style="59" customWidth="1"/>
    <col min="8196" max="8196" width="10.42578125" style="59" customWidth="1"/>
    <col min="8197" max="8197" width="10.7109375" style="59" customWidth="1"/>
    <col min="8198" max="8198" width="9" style="59" customWidth="1"/>
    <col min="8199" max="8199" width="11.5703125" style="59" customWidth="1"/>
    <col min="8200" max="8200" width="9.140625" style="59"/>
    <col min="8201" max="8201" width="13" style="59" customWidth="1"/>
    <col min="8202" max="8445" width="9.140625" style="59"/>
    <col min="8446" max="8446" width="4.140625" style="59" customWidth="1"/>
    <col min="8447" max="8447" width="5.5703125" style="59" customWidth="1"/>
    <col min="8448" max="8448" width="59.5703125" style="59" customWidth="1"/>
    <col min="8449" max="8450" width="11.28515625" style="59" customWidth="1"/>
    <col min="8451" max="8451" width="10.5703125" style="59" customWidth="1"/>
    <col min="8452" max="8452" width="10.42578125" style="59" customWidth="1"/>
    <col min="8453" max="8453" width="10.7109375" style="59" customWidth="1"/>
    <col min="8454" max="8454" width="9" style="59" customWidth="1"/>
    <col min="8455" max="8455" width="11.5703125" style="59" customWidth="1"/>
    <col min="8456" max="8456" width="9.140625" style="59"/>
    <col min="8457" max="8457" width="13" style="59" customWidth="1"/>
    <col min="8458" max="8701" width="9.140625" style="59"/>
    <col min="8702" max="8702" width="4.140625" style="59" customWidth="1"/>
    <col min="8703" max="8703" width="5.5703125" style="59" customWidth="1"/>
    <col min="8704" max="8704" width="59.5703125" style="59" customWidth="1"/>
    <col min="8705" max="8706" width="11.28515625" style="59" customWidth="1"/>
    <col min="8707" max="8707" width="10.5703125" style="59" customWidth="1"/>
    <col min="8708" max="8708" width="10.42578125" style="59" customWidth="1"/>
    <col min="8709" max="8709" width="10.7109375" style="59" customWidth="1"/>
    <col min="8710" max="8710" width="9" style="59" customWidth="1"/>
    <col min="8711" max="8711" width="11.5703125" style="59" customWidth="1"/>
    <col min="8712" max="8712" width="9.140625" style="59"/>
    <col min="8713" max="8713" width="13" style="59" customWidth="1"/>
    <col min="8714" max="8957" width="9.140625" style="59"/>
    <col min="8958" max="8958" width="4.140625" style="59" customWidth="1"/>
    <col min="8959" max="8959" width="5.5703125" style="59" customWidth="1"/>
    <col min="8960" max="8960" width="59.5703125" style="59" customWidth="1"/>
    <col min="8961" max="8962" width="11.28515625" style="59" customWidth="1"/>
    <col min="8963" max="8963" width="10.5703125" style="59" customWidth="1"/>
    <col min="8964" max="8964" width="10.42578125" style="59" customWidth="1"/>
    <col min="8965" max="8965" width="10.7109375" style="59" customWidth="1"/>
    <col min="8966" max="8966" width="9" style="59" customWidth="1"/>
    <col min="8967" max="8967" width="11.5703125" style="59" customWidth="1"/>
    <col min="8968" max="8968" width="9.140625" style="59"/>
    <col min="8969" max="8969" width="13" style="59" customWidth="1"/>
    <col min="8970" max="9213" width="9.140625" style="59"/>
    <col min="9214" max="9214" width="4.140625" style="59" customWidth="1"/>
    <col min="9215" max="9215" width="5.5703125" style="59" customWidth="1"/>
    <col min="9216" max="9216" width="59.5703125" style="59" customWidth="1"/>
    <col min="9217" max="9218" width="11.28515625" style="59" customWidth="1"/>
    <col min="9219" max="9219" width="10.5703125" style="59" customWidth="1"/>
    <col min="9220" max="9220" width="10.42578125" style="59" customWidth="1"/>
    <col min="9221" max="9221" width="10.7109375" style="59" customWidth="1"/>
    <col min="9222" max="9222" width="9" style="59" customWidth="1"/>
    <col min="9223" max="9223" width="11.5703125" style="59" customWidth="1"/>
    <col min="9224" max="9224" width="9.140625" style="59"/>
    <col min="9225" max="9225" width="13" style="59" customWidth="1"/>
    <col min="9226" max="9469" width="9.140625" style="59"/>
    <col min="9470" max="9470" width="4.140625" style="59" customWidth="1"/>
    <col min="9471" max="9471" width="5.5703125" style="59" customWidth="1"/>
    <col min="9472" max="9472" width="59.5703125" style="59" customWidth="1"/>
    <col min="9473" max="9474" width="11.28515625" style="59" customWidth="1"/>
    <col min="9475" max="9475" width="10.5703125" style="59" customWidth="1"/>
    <col min="9476" max="9476" width="10.42578125" style="59" customWidth="1"/>
    <col min="9477" max="9477" width="10.7109375" style="59" customWidth="1"/>
    <col min="9478" max="9478" width="9" style="59" customWidth="1"/>
    <col min="9479" max="9479" width="11.5703125" style="59" customWidth="1"/>
    <col min="9480" max="9480" width="9.140625" style="59"/>
    <col min="9481" max="9481" width="13" style="59" customWidth="1"/>
    <col min="9482" max="9725" width="9.140625" style="59"/>
    <col min="9726" max="9726" width="4.140625" style="59" customWidth="1"/>
    <col min="9727" max="9727" width="5.5703125" style="59" customWidth="1"/>
    <col min="9728" max="9728" width="59.5703125" style="59" customWidth="1"/>
    <col min="9729" max="9730" width="11.28515625" style="59" customWidth="1"/>
    <col min="9731" max="9731" width="10.5703125" style="59" customWidth="1"/>
    <col min="9732" max="9732" width="10.42578125" style="59" customWidth="1"/>
    <col min="9733" max="9733" width="10.7109375" style="59" customWidth="1"/>
    <col min="9734" max="9734" width="9" style="59" customWidth="1"/>
    <col min="9735" max="9735" width="11.5703125" style="59" customWidth="1"/>
    <col min="9736" max="9736" width="9.140625" style="59"/>
    <col min="9737" max="9737" width="13" style="59" customWidth="1"/>
    <col min="9738" max="9981" width="9.140625" style="59"/>
    <col min="9982" max="9982" width="4.140625" style="59" customWidth="1"/>
    <col min="9983" max="9983" width="5.5703125" style="59" customWidth="1"/>
    <col min="9984" max="9984" width="59.5703125" style="59" customWidth="1"/>
    <col min="9985" max="9986" width="11.28515625" style="59" customWidth="1"/>
    <col min="9987" max="9987" width="10.5703125" style="59" customWidth="1"/>
    <col min="9988" max="9988" width="10.42578125" style="59" customWidth="1"/>
    <col min="9989" max="9989" width="10.7109375" style="59" customWidth="1"/>
    <col min="9990" max="9990" width="9" style="59" customWidth="1"/>
    <col min="9991" max="9991" width="11.5703125" style="59" customWidth="1"/>
    <col min="9992" max="9992" width="9.140625" style="59"/>
    <col min="9993" max="9993" width="13" style="59" customWidth="1"/>
    <col min="9994" max="10237" width="9.140625" style="59"/>
    <col min="10238" max="10238" width="4.140625" style="59" customWidth="1"/>
    <col min="10239" max="10239" width="5.5703125" style="59" customWidth="1"/>
    <col min="10240" max="10240" width="59.5703125" style="59" customWidth="1"/>
    <col min="10241" max="10242" width="11.28515625" style="59" customWidth="1"/>
    <col min="10243" max="10243" width="10.5703125" style="59" customWidth="1"/>
    <col min="10244" max="10244" width="10.42578125" style="59" customWidth="1"/>
    <col min="10245" max="10245" width="10.7109375" style="59" customWidth="1"/>
    <col min="10246" max="10246" width="9" style="59" customWidth="1"/>
    <col min="10247" max="10247" width="11.5703125" style="59" customWidth="1"/>
    <col min="10248" max="10248" width="9.140625" style="59"/>
    <col min="10249" max="10249" width="13" style="59" customWidth="1"/>
    <col min="10250" max="10493" width="9.140625" style="59"/>
    <col min="10494" max="10494" width="4.140625" style="59" customWidth="1"/>
    <col min="10495" max="10495" width="5.5703125" style="59" customWidth="1"/>
    <col min="10496" max="10496" width="59.5703125" style="59" customWidth="1"/>
    <col min="10497" max="10498" width="11.28515625" style="59" customWidth="1"/>
    <col min="10499" max="10499" width="10.5703125" style="59" customWidth="1"/>
    <col min="10500" max="10500" width="10.42578125" style="59" customWidth="1"/>
    <col min="10501" max="10501" width="10.7109375" style="59" customWidth="1"/>
    <col min="10502" max="10502" width="9" style="59" customWidth="1"/>
    <col min="10503" max="10503" width="11.5703125" style="59" customWidth="1"/>
    <col min="10504" max="10504" width="9.140625" style="59"/>
    <col min="10505" max="10505" width="13" style="59" customWidth="1"/>
    <col min="10506" max="10749" width="9.140625" style="59"/>
    <col min="10750" max="10750" width="4.140625" style="59" customWidth="1"/>
    <col min="10751" max="10751" width="5.5703125" style="59" customWidth="1"/>
    <col min="10752" max="10752" width="59.5703125" style="59" customWidth="1"/>
    <col min="10753" max="10754" width="11.28515625" style="59" customWidth="1"/>
    <col min="10755" max="10755" width="10.5703125" style="59" customWidth="1"/>
    <col min="10756" max="10756" width="10.42578125" style="59" customWidth="1"/>
    <col min="10757" max="10757" width="10.7109375" style="59" customWidth="1"/>
    <col min="10758" max="10758" width="9" style="59" customWidth="1"/>
    <col min="10759" max="10759" width="11.5703125" style="59" customWidth="1"/>
    <col min="10760" max="10760" width="9.140625" style="59"/>
    <col min="10761" max="10761" width="13" style="59" customWidth="1"/>
    <col min="10762" max="11005" width="9.140625" style="59"/>
    <col min="11006" max="11006" width="4.140625" style="59" customWidth="1"/>
    <col min="11007" max="11007" width="5.5703125" style="59" customWidth="1"/>
    <col min="11008" max="11008" width="59.5703125" style="59" customWidth="1"/>
    <col min="11009" max="11010" width="11.28515625" style="59" customWidth="1"/>
    <col min="11011" max="11011" width="10.5703125" style="59" customWidth="1"/>
    <col min="11012" max="11012" width="10.42578125" style="59" customWidth="1"/>
    <col min="11013" max="11013" width="10.7109375" style="59" customWidth="1"/>
    <col min="11014" max="11014" width="9" style="59" customWidth="1"/>
    <col min="11015" max="11015" width="11.5703125" style="59" customWidth="1"/>
    <col min="11016" max="11016" width="9.140625" style="59"/>
    <col min="11017" max="11017" width="13" style="59" customWidth="1"/>
    <col min="11018" max="11261" width="9.140625" style="59"/>
    <col min="11262" max="11262" width="4.140625" style="59" customWidth="1"/>
    <col min="11263" max="11263" width="5.5703125" style="59" customWidth="1"/>
    <col min="11264" max="11264" width="59.5703125" style="59" customWidth="1"/>
    <col min="11265" max="11266" width="11.28515625" style="59" customWidth="1"/>
    <col min="11267" max="11267" width="10.5703125" style="59" customWidth="1"/>
    <col min="11268" max="11268" width="10.42578125" style="59" customWidth="1"/>
    <col min="11269" max="11269" width="10.7109375" style="59" customWidth="1"/>
    <col min="11270" max="11270" width="9" style="59" customWidth="1"/>
    <col min="11271" max="11271" width="11.5703125" style="59" customWidth="1"/>
    <col min="11272" max="11272" width="9.140625" style="59"/>
    <col min="11273" max="11273" width="13" style="59" customWidth="1"/>
    <col min="11274" max="11517" width="9.140625" style="59"/>
    <col min="11518" max="11518" width="4.140625" style="59" customWidth="1"/>
    <col min="11519" max="11519" width="5.5703125" style="59" customWidth="1"/>
    <col min="11520" max="11520" width="59.5703125" style="59" customWidth="1"/>
    <col min="11521" max="11522" width="11.28515625" style="59" customWidth="1"/>
    <col min="11523" max="11523" width="10.5703125" style="59" customWidth="1"/>
    <col min="11524" max="11524" width="10.42578125" style="59" customWidth="1"/>
    <col min="11525" max="11525" width="10.7109375" style="59" customWidth="1"/>
    <col min="11526" max="11526" width="9" style="59" customWidth="1"/>
    <col min="11527" max="11527" width="11.5703125" style="59" customWidth="1"/>
    <col min="11528" max="11528" width="9.140625" style="59"/>
    <col min="11529" max="11529" width="13" style="59" customWidth="1"/>
    <col min="11530" max="11773" width="9.140625" style="59"/>
    <col min="11774" max="11774" width="4.140625" style="59" customWidth="1"/>
    <col min="11775" max="11775" width="5.5703125" style="59" customWidth="1"/>
    <col min="11776" max="11776" width="59.5703125" style="59" customWidth="1"/>
    <col min="11777" max="11778" width="11.28515625" style="59" customWidth="1"/>
    <col min="11779" max="11779" width="10.5703125" style="59" customWidth="1"/>
    <col min="11780" max="11780" width="10.42578125" style="59" customWidth="1"/>
    <col min="11781" max="11781" width="10.7109375" style="59" customWidth="1"/>
    <col min="11782" max="11782" width="9" style="59" customWidth="1"/>
    <col min="11783" max="11783" width="11.5703125" style="59" customWidth="1"/>
    <col min="11784" max="11784" width="9.140625" style="59"/>
    <col min="11785" max="11785" width="13" style="59" customWidth="1"/>
    <col min="11786" max="12029" width="9.140625" style="59"/>
    <col min="12030" max="12030" width="4.140625" style="59" customWidth="1"/>
    <col min="12031" max="12031" width="5.5703125" style="59" customWidth="1"/>
    <col min="12032" max="12032" width="59.5703125" style="59" customWidth="1"/>
    <col min="12033" max="12034" width="11.28515625" style="59" customWidth="1"/>
    <col min="12035" max="12035" width="10.5703125" style="59" customWidth="1"/>
    <col min="12036" max="12036" width="10.42578125" style="59" customWidth="1"/>
    <col min="12037" max="12037" width="10.7109375" style="59" customWidth="1"/>
    <col min="12038" max="12038" width="9" style="59" customWidth="1"/>
    <col min="12039" max="12039" width="11.5703125" style="59" customWidth="1"/>
    <col min="12040" max="12040" width="9.140625" style="59"/>
    <col min="12041" max="12041" width="13" style="59" customWidth="1"/>
    <col min="12042" max="12285" width="9.140625" style="59"/>
    <col min="12286" max="12286" width="4.140625" style="59" customWidth="1"/>
    <col min="12287" max="12287" width="5.5703125" style="59" customWidth="1"/>
    <col min="12288" max="12288" width="59.5703125" style="59" customWidth="1"/>
    <col min="12289" max="12290" width="11.28515625" style="59" customWidth="1"/>
    <col min="12291" max="12291" width="10.5703125" style="59" customWidth="1"/>
    <col min="12292" max="12292" width="10.42578125" style="59" customWidth="1"/>
    <col min="12293" max="12293" width="10.7109375" style="59" customWidth="1"/>
    <col min="12294" max="12294" width="9" style="59" customWidth="1"/>
    <col min="12295" max="12295" width="11.5703125" style="59" customWidth="1"/>
    <col min="12296" max="12296" width="9.140625" style="59"/>
    <col min="12297" max="12297" width="13" style="59" customWidth="1"/>
    <col min="12298" max="12541" width="9.140625" style="59"/>
    <col min="12542" max="12542" width="4.140625" style="59" customWidth="1"/>
    <col min="12543" max="12543" width="5.5703125" style="59" customWidth="1"/>
    <col min="12544" max="12544" width="59.5703125" style="59" customWidth="1"/>
    <col min="12545" max="12546" width="11.28515625" style="59" customWidth="1"/>
    <col min="12547" max="12547" width="10.5703125" style="59" customWidth="1"/>
    <col min="12548" max="12548" width="10.42578125" style="59" customWidth="1"/>
    <col min="12549" max="12549" width="10.7109375" style="59" customWidth="1"/>
    <col min="12550" max="12550" width="9" style="59" customWidth="1"/>
    <col min="12551" max="12551" width="11.5703125" style="59" customWidth="1"/>
    <col min="12552" max="12552" width="9.140625" style="59"/>
    <col min="12553" max="12553" width="13" style="59" customWidth="1"/>
    <col min="12554" max="12797" width="9.140625" style="59"/>
    <col min="12798" max="12798" width="4.140625" style="59" customWidth="1"/>
    <col min="12799" max="12799" width="5.5703125" style="59" customWidth="1"/>
    <col min="12800" max="12800" width="59.5703125" style="59" customWidth="1"/>
    <col min="12801" max="12802" width="11.28515625" style="59" customWidth="1"/>
    <col min="12803" max="12803" width="10.5703125" style="59" customWidth="1"/>
    <col min="12804" max="12804" width="10.42578125" style="59" customWidth="1"/>
    <col min="12805" max="12805" width="10.7109375" style="59" customWidth="1"/>
    <col min="12806" max="12806" width="9" style="59" customWidth="1"/>
    <col min="12807" max="12807" width="11.5703125" style="59" customWidth="1"/>
    <col min="12808" max="12808" width="9.140625" style="59"/>
    <col min="12809" max="12809" width="13" style="59" customWidth="1"/>
    <col min="12810" max="13053" width="9.140625" style="59"/>
    <col min="13054" max="13054" width="4.140625" style="59" customWidth="1"/>
    <col min="13055" max="13055" width="5.5703125" style="59" customWidth="1"/>
    <col min="13056" max="13056" width="59.5703125" style="59" customWidth="1"/>
    <col min="13057" max="13058" width="11.28515625" style="59" customWidth="1"/>
    <col min="13059" max="13059" width="10.5703125" style="59" customWidth="1"/>
    <col min="13060" max="13060" width="10.42578125" style="59" customWidth="1"/>
    <col min="13061" max="13061" width="10.7109375" style="59" customWidth="1"/>
    <col min="13062" max="13062" width="9" style="59" customWidth="1"/>
    <col min="13063" max="13063" width="11.5703125" style="59" customWidth="1"/>
    <col min="13064" max="13064" width="9.140625" style="59"/>
    <col min="13065" max="13065" width="13" style="59" customWidth="1"/>
    <col min="13066" max="13309" width="9.140625" style="59"/>
    <col min="13310" max="13310" width="4.140625" style="59" customWidth="1"/>
    <col min="13311" max="13311" width="5.5703125" style="59" customWidth="1"/>
    <col min="13312" max="13312" width="59.5703125" style="59" customWidth="1"/>
    <col min="13313" max="13314" width="11.28515625" style="59" customWidth="1"/>
    <col min="13315" max="13315" width="10.5703125" style="59" customWidth="1"/>
    <col min="13316" max="13316" width="10.42578125" style="59" customWidth="1"/>
    <col min="13317" max="13317" width="10.7109375" style="59" customWidth="1"/>
    <col min="13318" max="13318" width="9" style="59" customWidth="1"/>
    <col min="13319" max="13319" width="11.5703125" style="59" customWidth="1"/>
    <col min="13320" max="13320" width="9.140625" style="59"/>
    <col min="13321" max="13321" width="13" style="59" customWidth="1"/>
    <col min="13322" max="13565" width="9.140625" style="59"/>
    <col min="13566" max="13566" width="4.140625" style="59" customWidth="1"/>
    <col min="13567" max="13567" width="5.5703125" style="59" customWidth="1"/>
    <col min="13568" max="13568" width="59.5703125" style="59" customWidth="1"/>
    <col min="13569" max="13570" width="11.28515625" style="59" customWidth="1"/>
    <col min="13571" max="13571" width="10.5703125" style="59" customWidth="1"/>
    <col min="13572" max="13572" width="10.42578125" style="59" customWidth="1"/>
    <col min="13573" max="13573" width="10.7109375" style="59" customWidth="1"/>
    <col min="13574" max="13574" width="9" style="59" customWidth="1"/>
    <col min="13575" max="13575" width="11.5703125" style="59" customWidth="1"/>
    <col min="13576" max="13576" width="9.140625" style="59"/>
    <col min="13577" max="13577" width="13" style="59" customWidth="1"/>
    <col min="13578" max="13821" width="9.140625" style="59"/>
    <col min="13822" max="13822" width="4.140625" style="59" customWidth="1"/>
    <col min="13823" max="13823" width="5.5703125" style="59" customWidth="1"/>
    <col min="13824" max="13824" width="59.5703125" style="59" customWidth="1"/>
    <col min="13825" max="13826" width="11.28515625" style="59" customWidth="1"/>
    <col min="13827" max="13827" width="10.5703125" style="59" customWidth="1"/>
    <col min="13828" max="13828" width="10.42578125" style="59" customWidth="1"/>
    <col min="13829" max="13829" width="10.7109375" style="59" customWidth="1"/>
    <col min="13830" max="13830" width="9" style="59" customWidth="1"/>
    <col min="13831" max="13831" width="11.5703125" style="59" customWidth="1"/>
    <col min="13832" max="13832" width="9.140625" style="59"/>
    <col min="13833" max="13833" width="13" style="59" customWidth="1"/>
    <col min="13834" max="14077" width="9.140625" style="59"/>
    <col min="14078" max="14078" width="4.140625" style="59" customWidth="1"/>
    <col min="14079" max="14079" width="5.5703125" style="59" customWidth="1"/>
    <col min="14080" max="14080" width="59.5703125" style="59" customWidth="1"/>
    <col min="14081" max="14082" width="11.28515625" style="59" customWidth="1"/>
    <col min="14083" max="14083" width="10.5703125" style="59" customWidth="1"/>
    <col min="14084" max="14084" width="10.42578125" style="59" customWidth="1"/>
    <col min="14085" max="14085" width="10.7109375" style="59" customWidth="1"/>
    <col min="14086" max="14086" width="9" style="59" customWidth="1"/>
    <col min="14087" max="14087" width="11.5703125" style="59" customWidth="1"/>
    <col min="14088" max="14088" width="9.140625" style="59"/>
    <col min="14089" max="14089" width="13" style="59" customWidth="1"/>
    <col min="14090" max="14333" width="9.140625" style="59"/>
    <col min="14334" max="14334" width="4.140625" style="59" customWidth="1"/>
    <col min="14335" max="14335" width="5.5703125" style="59" customWidth="1"/>
    <col min="14336" max="14336" width="59.5703125" style="59" customWidth="1"/>
    <col min="14337" max="14338" width="11.28515625" style="59" customWidth="1"/>
    <col min="14339" max="14339" width="10.5703125" style="59" customWidth="1"/>
    <col min="14340" max="14340" width="10.42578125" style="59" customWidth="1"/>
    <col min="14341" max="14341" width="10.7109375" style="59" customWidth="1"/>
    <col min="14342" max="14342" width="9" style="59" customWidth="1"/>
    <col min="14343" max="14343" width="11.5703125" style="59" customWidth="1"/>
    <col min="14344" max="14344" width="9.140625" style="59"/>
    <col min="14345" max="14345" width="13" style="59" customWidth="1"/>
    <col min="14346" max="14589" width="9.140625" style="59"/>
    <col min="14590" max="14590" width="4.140625" style="59" customWidth="1"/>
    <col min="14591" max="14591" width="5.5703125" style="59" customWidth="1"/>
    <col min="14592" max="14592" width="59.5703125" style="59" customWidth="1"/>
    <col min="14593" max="14594" width="11.28515625" style="59" customWidth="1"/>
    <col min="14595" max="14595" width="10.5703125" style="59" customWidth="1"/>
    <col min="14596" max="14596" width="10.42578125" style="59" customWidth="1"/>
    <col min="14597" max="14597" width="10.7109375" style="59" customWidth="1"/>
    <col min="14598" max="14598" width="9" style="59" customWidth="1"/>
    <col min="14599" max="14599" width="11.5703125" style="59" customWidth="1"/>
    <col min="14600" max="14600" width="9.140625" style="59"/>
    <col min="14601" max="14601" width="13" style="59" customWidth="1"/>
    <col min="14602" max="14845" width="9.140625" style="59"/>
    <col min="14846" max="14846" width="4.140625" style="59" customWidth="1"/>
    <col min="14847" max="14847" width="5.5703125" style="59" customWidth="1"/>
    <col min="14848" max="14848" width="59.5703125" style="59" customWidth="1"/>
    <col min="14849" max="14850" width="11.28515625" style="59" customWidth="1"/>
    <col min="14851" max="14851" width="10.5703125" style="59" customWidth="1"/>
    <col min="14852" max="14852" width="10.42578125" style="59" customWidth="1"/>
    <col min="14853" max="14853" width="10.7109375" style="59" customWidth="1"/>
    <col min="14854" max="14854" width="9" style="59" customWidth="1"/>
    <col min="14855" max="14855" width="11.5703125" style="59" customWidth="1"/>
    <col min="14856" max="14856" width="9.140625" style="59"/>
    <col min="14857" max="14857" width="13" style="59" customWidth="1"/>
    <col min="14858" max="15101" width="9.140625" style="59"/>
    <col min="15102" max="15102" width="4.140625" style="59" customWidth="1"/>
    <col min="15103" max="15103" width="5.5703125" style="59" customWidth="1"/>
    <col min="15104" max="15104" width="59.5703125" style="59" customWidth="1"/>
    <col min="15105" max="15106" width="11.28515625" style="59" customWidth="1"/>
    <col min="15107" max="15107" width="10.5703125" style="59" customWidth="1"/>
    <col min="15108" max="15108" width="10.42578125" style="59" customWidth="1"/>
    <col min="15109" max="15109" width="10.7109375" style="59" customWidth="1"/>
    <col min="15110" max="15110" width="9" style="59" customWidth="1"/>
    <col min="15111" max="15111" width="11.5703125" style="59" customWidth="1"/>
    <col min="15112" max="15112" width="9.140625" style="59"/>
    <col min="15113" max="15113" width="13" style="59" customWidth="1"/>
    <col min="15114" max="15357" width="9.140625" style="59"/>
    <col min="15358" max="15358" width="4.140625" style="59" customWidth="1"/>
    <col min="15359" max="15359" width="5.5703125" style="59" customWidth="1"/>
    <col min="15360" max="15360" width="59.5703125" style="59" customWidth="1"/>
    <col min="15361" max="15362" width="11.28515625" style="59" customWidth="1"/>
    <col min="15363" max="15363" width="10.5703125" style="59" customWidth="1"/>
    <col min="15364" max="15364" width="10.42578125" style="59" customWidth="1"/>
    <col min="15365" max="15365" width="10.7109375" style="59" customWidth="1"/>
    <col min="15366" max="15366" width="9" style="59" customWidth="1"/>
    <col min="15367" max="15367" width="11.5703125" style="59" customWidth="1"/>
    <col min="15368" max="15368" width="9.140625" style="59"/>
    <col min="15369" max="15369" width="13" style="59" customWidth="1"/>
    <col min="15370" max="15613" width="9.140625" style="59"/>
    <col min="15614" max="15614" width="4.140625" style="59" customWidth="1"/>
    <col min="15615" max="15615" width="5.5703125" style="59" customWidth="1"/>
    <col min="15616" max="15616" width="59.5703125" style="59" customWidth="1"/>
    <col min="15617" max="15618" width="11.28515625" style="59" customWidth="1"/>
    <col min="15619" max="15619" width="10.5703125" style="59" customWidth="1"/>
    <col min="15620" max="15620" width="10.42578125" style="59" customWidth="1"/>
    <col min="15621" max="15621" width="10.7109375" style="59" customWidth="1"/>
    <col min="15622" max="15622" width="9" style="59" customWidth="1"/>
    <col min="15623" max="15623" width="11.5703125" style="59" customWidth="1"/>
    <col min="15624" max="15624" width="9.140625" style="59"/>
    <col min="15625" max="15625" width="13" style="59" customWidth="1"/>
    <col min="15626" max="15869" width="9.140625" style="59"/>
    <col min="15870" max="15870" width="4.140625" style="59" customWidth="1"/>
    <col min="15871" max="15871" width="5.5703125" style="59" customWidth="1"/>
    <col min="15872" max="15872" width="59.5703125" style="59" customWidth="1"/>
    <col min="15873" max="15874" width="11.28515625" style="59" customWidth="1"/>
    <col min="15875" max="15875" width="10.5703125" style="59" customWidth="1"/>
    <col min="15876" max="15876" width="10.42578125" style="59" customWidth="1"/>
    <col min="15877" max="15877" width="10.7109375" style="59" customWidth="1"/>
    <col min="15878" max="15878" width="9" style="59" customWidth="1"/>
    <col min="15879" max="15879" width="11.5703125" style="59" customWidth="1"/>
    <col min="15880" max="15880" width="9.140625" style="59"/>
    <col min="15881" max="15881" width="13" style="59" customWidth="1"/>
    <col min="15882" max="16125" width="9.140625" style="59"/>
    <col min="16126" max="16126" width="4.140625" style="59" customWidth="1"/>
    <col min="16127" max="16127" width="5.5703125" style="59" customWidth="1"/>
    <col min="16128" max="16128" width="59.5703125" style="59" customWidth="1"/>
    <col min="16129" max="16130" width="11.28515625" style="59" customWidth="1"/>
    <col min="16131" max="16131" width="10.5703125" style="59" customWidth="1"/>
    <col min="16132" max="16132" width="10.42578125" style="59" customWidth="1"/>
    <col min="16133" max="16133" width="10.7109375" style="59" customWidth="1"/>
    <col min="16134" max="16134" width="9" style="59" customWidth="1"/>
    <col min="16135" max="16135" width="11.5703125" style="59" customWidth="1"/>
    <col min="16136" max="16136" width="9.140625" style="59"/>
    <col min="16137" max="16137" width="13" style="59" customWidth="1"/>
    <col min="16138" max="16384" width="9.140625" style="59"/>
  </cols>
  <sheetData>
    <row r="1" spans="1:13" ht="12" customHeight="1" x14ac:dyDescent="0.25">
      <c r="A1" s="208"/>
      <c r="B1" s="208"/>
      <c r="C1" s="208"/>
      <c r="D1" s="209"/>
      <c r="E1" s="209"/>
      <c r="F1" s="209"/>
      <c r="G1" s="210"/>
      <c r="H1" s="210"/>
      <c r="I1" s="210"/>
      <c r="J1" s="210"/>
      <c r="K1" s="374" t="s">
        <v>7</v>
      </c>
      <c r="L1" s="211"/>
      <c r="M1" s="211"/>
    </row>
    <row r="2" spans="1:13" ht="12" customHeight="1" x14ac:dyDescent="0.25">
      <c r="A2" s="208"/>
      <c r="B2" s="208"/>
      <c r="C2" s="208"/>
      <c r="D2" s="209"/>
      <c r="E2" s="209"/>
      <c r="F2" s="209"/>
      <c r="G2" s="210"/>
      <c r="H2" s="210"/>
      <c r="I2" s="210"/>
      <c r="J2" s="210"/>
      <c r="K2" s="375" t="s">
        <v>313</v>
      </c>
      <c r="L2" s="211"/>
      <c r="M2" s="211"/>
    </row>
    <row r="3" spans="1:13" ht="12" customHeight="1" x14ac:dyDescent="0.25">
      <c r="A3" s="208"/>
      <c r="B3" s="208"/>
      <c r="C3" s="208"/>
      <c r="D3" s="209"/>
      <c r="E3" s="209"/>
      <c r="F3" s="209"/>
      <c r="G3" s="210"/>
      <c r="H3" s="210"/>
      <c r="I3" s="210"/>
      <c r="J3" s="210"/>
      <c r="K3" s="375" t="s">
        <v>1</v>
      </c>
      <c r="L3" s="211"/>
      <c r="M3" s="211"/>
    </row>
    <row r="4" spans="1:13" ht="12" customHeight="1" x14ac:dyDescent="0.25">
      <c r="A4" s="208"/>
      <c r="B4" s="208"/>
      <c r="C4" s="208"/>
      <c r="D4" s="209"/>
      <c r="E4" s="209"/>
      <c r="F4" s="209"/>
      <c r="G4" s="212"/>
      <c r="H4" s="210"/>
      <c r="I4" s="210"/>
      <c r="J4" s="210"/>
      <c r="K4" s="375" t="s">
        <v>314</v>
      </c>
      <c r="L4" s="211"/>
      <c r="M4" s="211"/>
    </row>
    <row r="5" spans="1:13" ht="12" customHeight="1" x14ac:dyDescent="0.25">
      <c r="A5" s="208"/>
      <c r="B5" s="208"/>
      <c r="C5" s="208"/>
      <c r="D5" s="209"/>
      <c r="E5" s="209"/>
      <c r="F5" s="209"/>
      <c r="G5" s="210"/>
      <c r="H5" s="210"/>
      <c r="I5" s="210"/>
      <c r="J5" s="210"/>
      <c r="K5" s="213"/>
      <c r="M5" s="211"/>
    </row>
    <row r="6" spans="1:13" ht="12" customHeight="1" x14ac:dyDescent="0.25">
      <c r="A6" s="208"/>
      <c r="B6" s="208"/>
      <c r="C6" s="208"/>
      <c r="D6" s="209"/>
      <c r="E6" s="209"/>
      <c r="F6" s="209"/>
      <c r="G6" s="210"/>
      <c r="H6" s="210"/>
      <c r="I6" s="210"/>
      <c r="J6" s="210"/>
      <c r="K6" s="210"/>
      <c r="L6" s="215"/>
      <c r="M6" s="211"/>
    </row>
    <row r="7" spans="1:13" ht="12" customHeight="1" x14ac:dyDescent="0.25">
      <c r="A7" s="208"/>
      <c r="B7" s="208"/>
      <c r="C7" s="208"/>
      <c r="D7" s="209"/>
      <c r="E7" s="209"/>
      <c r="F7" s="209"/>
      <c r="G7" s="210"/>
      <c r="H7" s="210"/>
      <c r="I7" s="210"/>
      <c r="J7" s="210"/>
      <c r="K7" s="210"/>
      <c r="L7" s="215"/>
      <c r="M7" s="211"/>
    </row>
    <row r="8" spans="1:13" ht="14.25" customHeight="1" x14ac:dyDescent="0.25">
      <c r="A8" s="216" t="s">
        <v>78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7"/>
    </row>
    <row r="9" spans="1:13" ht="14.25" customHeight="1" x14ac:dyDescent="0.25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17"/>
    </row>
    <row r="10" spans="1:13" ht="11.25" customHeight="1" x14ac:dyDescent="0.25">
      <c r="A10" s="208"/>
      <c r="B10" s="208"/>
      <c r="C10" s="208"/>
      <c r="D10" s="218"/>
      <c r="E10" s="218"/>
      <c r="F10" s="218"/>
      <c r="G10" s="210"/>
      <c r="H10" s="210"/>
      <c r="I10" s="219"/>
      <c r="J10" s="219"/>
      <c r="K10" s="219"/>
      <c r="L10" s="210" t="s">
        <v>2</v>
      </c>
      <c r="M10" s="220"/>
    </row>
    <row r="11" spans="1:13" s="228" customFormat="1" ht="12" customHeight="1" x14ac:dyDescent="0.25">
      <c r="A11" s="221"/>
      <c r="B11" s="221"/>
      <c r="C11" s="221"/>
      <c r="D11" s="221"/>
      <c r="E11" s="221"/>
      <c r="F11" s="221"/>
      <c r="G11" s="222"/>
      <c r="H11" s="223" t="s">
        <v>8</v>
      </c>
      <c r="I11" s="224"/>
      <c r="J11" s="225"/>
      <c r="K11" s="226"/>
      <c r="L11" s="227" t="s">
        <v>9</v>
      </c>
      <c r="M11" s="222" t="s">
        <v>10</v>
      </c>
    </row>
    <row r="12" spans="1:13" s="228" customFormat="1" ht="12.75" customHeight="1" x14ac:dyDescent="0.25">
      <c r="A12" s="229"/>
      <c r="B12" s="230"/>
      <c r="C12" s="230"/>
      <c r="D12" s="230"/>
      <c r="E12" s="230"/>
      <c r="F12" s="230"/>
      <c r="G12" s="231" t="s">
        <v>11</v>
      </c>
      <c r="H12" s="232" t="s">
        <v>12</v>
      </c>
      <c r="I12" s="233"/>
      <c r="J12" s="233" t="s">
        <v>13</v>
      </c>
      <c r="K12" s="234"/>
      <c r="L12" s="232" t="s">
        <v>14</v>
      </c>
      <c r="M12" s="235" t="s">
        <v>15</v>
      </c>
    </row>
    <row r="13" spans="1:13" s="228" customFormat="1" x14ac:dyDescent="0.25">
      <c r="A13" s="229" t="s">
        <v>16</v>
      </c>
      <c r="B13" s="230" t="s">
        <v>3</v>
      </c>
      <c r="C13" s="230"/>
      <c r="D13" s="230" t="s">
        <v>17</v>
      </c>
      <c r="E13" s="1" t="s">
        <v>5</v>
      </c>
      <c r="F13" s="1" t="s">
        <v>6</v>
      </c>
      <c r="G13" s="231" t="s">
        <v>18</v>
      </c>
      <c r="H13" s="232" t="s">
        <v>19</v>
      </c>
      <c r="I13" s="235"/>
      <c r="J13" s="227" t="s">
        <v>20</v>
      </c>
      <c r="K13" s="231" t="s">
        <v>20</v>
      </c>
      <c r="L13" s="231" t="s">
        <v>21</v>
      </c>
      <c r="M13" s="235" t="s">
        <v>22</v>
      </c>
    </row>
    <row r="14" spans="1:13" s="228" customFormat="1" x14ac:dyDescent="0.25">
      <c r="A14" s="229"/>
      <c r="B14" s="230"/>
      <c r="C14" s="230"/>
      <c r="D14" s="230"/>
      <c r="E14" s="230"/>
      <c r="F14" s="230"/>
      <c r="G14" s="231" t="s">
        <v>23</v>
      </c>
      <c r="H14" s="232">
        <v>2026</v>
      </c>
      <c r="I14" s="235" t="s">
        <v>20</v>
      </c>
      <c r="J14" s="231" t="s">
        <v>24</v>
      </c>
      <c r="K14" s="231" t="s">
        <v>25</v>
      </c>
      <c r="L14" s="232" t="s">
        <v>26</v>
      </c>
      <c r="M14" s="235" t="s">
        <v>27</v>
      </c>
    </row>
    <row r="15" spans="1:13" s="228" customFormat="1" x14ac:dyDescent="0.25">
      <c r="A15" s="229"/>
      <c r="B15" s="230"/>
      <c r="C15" s="230"/>
      <c r="D15" s="230"/>
      <c r="E15" s="230"/>
      <c r="F15" s="230"/>
      <c r="G15" s="231"/>
      <c r="H15" s="232" t="s">
        <v>79</v>
      </c>
      <c r="I15" s="235" t="s">
        <v>28</v>
      </c>
      <c r="J15" s="231" t="s">
        <v>29</v>
      </c>
      <c r="K15" s="231" t="s">
        <v>30</v>
      </c>
      <c r="L15" s="232" t="s">
        <v>31</v>
      </c>
      <c r="M15" s="235" t="s">
        <v>32</v>
      </c>
    </row>
    <row r="16" spans="1:13" s="228" customFormat="1" ht="9.75" customHeight="1" x14ac:dyDescent="0.25">
      <c r="A16" s="229"/>
      <c r="B16" s="230"/>
      <c r="C16" s="230"/>
      <c r="D16" s="230"/>
      <c r="E16" s="230"/>
      <c r="F16" s="230"/>
      <c r="G16" s="231"/>
      <c r="H16" s="232"/>
      <c r="I16" s="235"/>
      <c r="J16" s="231" t="s">
        <v>33</v>
      </c>
      <c r="K16" s="235" t="s">
        <v>34</v>
      </c>
      <c r="L16" s="232" t="s">
        <v>35</v>
      </c>
      <c r="M16" s="235" t="s">
        <v>36</v>
      </c>
    </row>
    <row r="17" spans="1:19" s="228" customFormat="1" ht="9.75" customHeight="1" x14ac:dyDescent="0.25">
      <c r="A17" s="236"/>
      <c r="B17" s="237"/>
      <c r="C17" s="237"/>
      <c r="D17" s="237"/>
      <c r="E17" s="237"/>
      <c r="F17" s="237"/>
      <c r="G17" s="238"/>
      <c r="H17" s="232"/>
      <c r="I17" s="239"/>
      <c r="J17" s="238"/>
      <c r="K17" s="238"/>
      <c r="L17" s="232"/>
      <c r="M17" s="235" t="s">
        <v>37</v>
      </c>
    </row>
    <row r="18" spans="1:19" ht="10.5" customHeight="1" x14ac:dyDescent="0.25">
      <c r="A18" s="240">
        <v>1</v>
      </c>
      <c r="B18" s="240">
        <v>2</v>
      </c>
      <c r="C18" s="240"/>
      <c r="D18" s="240">
        <v>3</v>
      </c>
      <c r="E18" s="240">
        <v>4</v>
      </c>
      <c r="F18" s="240">
        <v>5</v>
      </c>
      <c r="G18" s="241">
        <v>6</v>
      </c>
      <c r="H18" s="242">
        <v>7</v>
      </c>
      <c r="I18" s="241">
        <v>8</v>
      </c>
      <c r="J18" s="241">
        <v>9</v>
      </c>
      <c r="K18" s="243">
        <v>10</v>
      </c>
      <c r="L18" s="241">
        <v>11</v>
      </c>
      <c r="M18" s="241">
        <v>12</v>
      </c>
      <c r="S18" s="59" t="s">
        <v>312</v>
      </c>
    </row>
    <row r="19" spans="1:19" s="66" customFormat="1" ht="40.5" customHeight="1" x14ac:dyDescent="0.25">
      <c r="A19" s="774"/>
      <c r="B19" s="774"/>
      <c r="C19" s="774"/>
      <c r="D19" s="774" t="s">
        <v>38</v>
      </c>
      <c r="E19" s="246">
        <v>28472794.069999997</v>
      </c>
      <c r="F19" s="246">
        <v>5406553.2000000002</v>
      </c>
      <c r="G19" s="246">
        <v>902237794.63</v>
      </c>
      <c r="H19" s="246">
        <v>460868759.35000002</v>
      </c>
      <c r="I19" s="246">
        <v>177383569.56</v>
      </c>
      <c r="J19" s="246">
        <v>137695996.71999997</v>
      </c>
      <c r="K19" s="246">
        <v>145789193.06999996</v>
      </c>
      <c r="L19" s="246">
        <v>20000</v>
      </c>
      <c r="M19" s="247" t="s">
        <v>39</v>
      </c>
    </row>
    <row r="20" spans="1:19" s="66" customFormat="1" ht="40.5" customHeight="1" x14ac:dyDescent="0.25">
      <c r="A20" s="244">
        <v>600</v>
      </c>
      <c r="B20" s="775"/>
      <c r="C20" s="775"/>
      <c r="D20" s="245" t="s">
        <v>80</v>
      </c>
      <c r="E20" s="246">
        <v>15272380.989999998</v>
      </c>
      <c r="F20" s="246">
        <v>1062000</v>
      </c>
      <c r="G20" s="246">
        <v>363220320.10999995</v>
      </c>
      <c r="H20" s="246">
        <v>216649518.75</v>
      </c>
      <c r="I20" s="246">
        <v>68434367.510000005</v>
      </c>
      <c r="J20" s="246">
        <v>56267885.189999998</v>
      </c>
      <c r="K20" s="246">
        <v>91947266.049999997</v>
      </c>
      <c r="L20" s="246">
        <v>0</v>
      </c>
      <c r="M20" s="247"/>
    </row>
    <row r="21" spans="1:19" s="66" customFormat="1" ht="40.5" customHeight="1" x14ac:dyDescent="0.25">
      <c r="A21" s="244"/>
      <c r="B21" s="244">
        <v>60004</v>
      </c>
      <c r="C21" s="244"/>
      <c r="D21" s="245" t="s">
        <v>88</v>
      </c>
      <c r="E21" s="246">
        <v>4431927</v>
      </c>
      <c r="F21" s="246">
        <v>0</v>
      </c>
      <c r="G21" s="246">
        <v>110604580.83999999</v>
      </c>
      <c r="H21" s="246">
        <v>93915645.469999999</v>
      </c>
      <c r="I21" s="246">
        <v>27372232.899999999</v>
      </c>
      <c r="J21" s="246">
        <v>349072.11</v>
      </c>
      <c r="K21" s="246">
        <v>66194340.460000001</v>
      </c>
      <c r="L21" s="246">
        <v>0</v>
      </c>
      <c r="M21" s="247"/>
    </row>
    <row r="22" spans="1:19" s="66" customFormat="1" ht="40.5" customHeight="1" x14ac:dyDescent="0.25">
      <c r="A22" s="244"/>
      <c r="B22" s="244"/>
      <c r="C22" s="248"/>
      <c r="D22" s="249" t="s">
        <v>315</v>
      </c>
      <c r="E22" s="250">
        <v>4431927</v>
      </c>
      <c r="F22" s="249"/>
      <c r="G22" s="251">
        <v>24944762.379999999</v>
      </c>
      <c r="H22" s="251">
        <v>19474672.940000001</v>
      </c>
      <c r="I22" s="251">
        <v>6636051.5600000005</v>
      </c>
      <c r="J22" s="251"/>
      <c r="K22" s="251">
        <v>12838621.380000001</v>
      </c>
      <c r="L22" s="251"/>
      <c r="M22" s="776" t="s">
        <v>81</v>
      </c>
    </row>
    <row r="23" spans="1:19" s="66" customFormat="1" ht="40.5" customHeight="1" x14ac:dyDescent="0.25">
      <c r="A23" s="244"/>
      <c r="B23" s="244">
        <v>60015</v>
      </c>
      <c r="C23" s="244"/>
      <c r="D23" s="245" t="s">
        <v>77</v>
      </c>
      <c r="E23" s="246">
        <v>9890882.459999999</v>
      </c>
      <c r="F23" s="246">
        <v>500000</v>
      </c>
      <c r="G23" s="246">
        <v>187166738.81999999</v>
      </c>
      <c r="H23" s="246">
        <v>86378163.269999996</v>
      </c>
      <c r="I23" s="246">
        <v>27848049.300000004</v>
      </c>
      <c r="J23" s="246">
        <v>45967578.409999996</v>
      </c>
      <c r="K23" s="246">
        <v>12562535.560000001</v>
      </c>
      <c r="L23" s="246">
        <v>0</v>
      </c>
      <c r="M23" s="247"/>
    </row>
    <row r="24" spans="1:19" s="66" customFormat="1" ht="40.5" customHeight="1" x14ac:dyDescent="0.25">
      <c r="A24" s="244"/>
      <c r="B24" s="244"/>
      <c r="C24" s="248"/>
      <c r="D24" s="249" t="s">
        <v>316</v>
      </c>
      <c r="E24" s="250">
        <v>9134432.8599999994</v>
      </c>
      <c r="F24" s="249"/>
      <c r="G24" s="251">
        <v>51228304.560000002</v>
      </c>
      <c r="H24" s="251">
        <v>46684432.859999999</v>
      </c>
      <c r="I24" s="251">
        <v>16684432.859999999</v>
      </c>
      <c r="J24" s="251">
        <v>30000000</v>
      </c>
      <c r="K24" s="251"/>
      <c r="L24" s="251"/>
      <c r="M24" s="777" t="s">
        <v>81</v>
      </c>
    </row>
    <row r="25" spans="1:19" s="66" customFormat="1" ht="40.5" customHeight="1" x14ac:dyDescent="0.25">
      <c r="A25" s="244"/>
      <c r="B25" s="252"/>
      <c r="C25" s="253"/>
      <c r="D25" s="254" t="s">
        <v>317</v>
      </c>
      <c r="E25" s="255">
        <v>698000</v>
      </c>
      <c r="F25" s="256"/>
      <c r="G25" s="257">
        <v>3369823.44</v>
      </c>
      <c r="H25" s="257">
        <v>3369823.44</v>
      </c>
      <c r="I25" s="257">
        <v>3369823.44</v>
      </c>
      <c r="J25" s="257"/>
      <c r="K25" s="257"/>
      <c r="L25" s="258"/>
      <c r="M25" s="346" t="s">
        <v>81</v>
      </c>
    </row>
    <row r="26" spans="1:19" s="66" customFormat="1" ht="40.5" customHeight="1" x14ac:dyDescent="0.25">
      <c r="A26" s="244"/>
      <c r="B26" s="252"/>
      <c r="C26" s="253"/>
      <c r="D26" s="254" t="s">
        <v>318</v>
      </c>
      <c r="E26" s="254"/>
      <c r="F26" s="255">
        <v>500000</v>
      </c>
      <c r="G26" s="259">
        <v>0</v>
      </c>
      <c r="H26" s="259">
        <v>0</v>
      </c>
      <c r="I26" s="259">
        <v>0</v>
      </c>
      <c r="J26" s="258"/>
      <c r="K26" s="258"/>
      <c r="L26" s="258"/>
      <c r="M26" s="346" t="s">
        <v>81</v>
      </c>
    </row>
    <row r="27" spans="1:19" ht="12" customHeight="1" x14ac:dyDescent="0.25">
      <c r="A27" s="221"/>
      <c r="B27" s="260"/>
      <c r="C27" s="261"/>
      <c r="D27" s="778" t="s">
        <v>319</v>
      </c>
      <c r="E27" s="262"/>
      <c r="F27" s="262"/>
      <c r="G27" s="262"/>
      <c r="H27" s="262"/>
      <c r="I27" s="262"/>
      <c r="J27" s="262"/>
      <c r="K27" s="262"/>
      <c r="L27" s="262"/>
      <c r="M27" s="779"/>
    </row>
    <row r="28" spans="1:19" s="66" customFormat="1" ht="40.5" customHeight="1" x14ac:dyDescent="0.25">
      <c r="A28" s="252"/>
      <c r="B28" s="263" t="s">
        <v>320</v>
      </c>
      <c r="C28" s="264"/>
      <c r="D28" s="265" t="s">
        <v>321</v>
      </c>
      <c r="E28" s="266">
        <v>58449.599999999999</v>
      </c>
      <c r="F28" s="266"/>
      <c r="G28" s="267">
        <v>58449.599999999999</v>
      </c>
      <c r="H28" s="267">
        <v>58449.599999999999</v>
      </c>
      <c r="I28" s="267">
        <v>58449.599999999999</v>
      </c>
      <c r="J28" s="267"/>
      <c r="K28" s="267"/>
      <c r="L28" s="267"/>
      <c r="M28" s="313" t="s">
        <v>81</v>
      </c>
    </row>
    <row r="29" spans="1:19" s="66" customFormat="1" ht="40.5" customHeight="1" x14ac:dyDescent="0.25">
      <c r="A29" s="244"/>
      <c r="B29" s="252">
        <v>60016</v>
      </c>
      <c r="C29" s="252"/>
      <c r="D29" s="268" t="s">
        <v>89</v>
      </c>
      <c r="E29" s="269">
        <v>949571.53</v>
      </c>
      <c r="F29" s="269">
        <v>400000</v>
      </c>
      <c r="G29" s="269">
        <v>65111000.449999988</v>
      </c>
      <c r="H29" s="269">
        <v>36017710.009999998</v>
      </c>
      <c r="I29" s="269">
        <v>12876085.310000001</v>
      </c>
      <c r="J29" s="269">
        <v>9951234.6700000018</v>
      </c>
      <c r="K29" s="269">
        <v>13190390.029999999</v>
      </c>
      <c r="L29" s="269">
        <v>0</v>
      </c>
      <c r="M29" s="777"/>
    </row>
    <row r="30" spans="1:19" s="66" customFormat="1" ht="40.5" customHeight="1" x14ac:dyDescent="0.25">
      <c r="A30" s="244"/>
      <c r="B30" s="270"/>
      <c r="C30" s="271"/>
      <c r="D30" s="272" t="s">
        <v>322</v>
      </c>
      <c r="E30" s="273">
        <v>85571.53</v>
      </c>
      <c r="F30" s="273"/>
      <c r="G30" s="44">
        <v>14970844.799999997</v>
      </c>
      <c r="H30" s="250">
        <v>9027909.370000001</v>
      </c>
      <c r="I30" s="44">
        <v>4957224.37</v>
      </c>
      <c r="J30" s="44">
        <v>4070685</v>
      </c>
      <c r="K30" s="44"/>
      <c r="L30" s="274"/>
      <c r="M30" s="777" t="s">
        <v>81</v>
      </c>
    </row>
    <row r="31" spans="1:19" s="66" customFormat="1" ht="40.5" customHeight="1" x14ac:dyDescent="0.25">
      <c r="A31" s="244"/>
      <c r="B31" s="270"/>
      <c r="C31" s="275"/>
      <c r="D31" s="254" t="s">
        <v>90</v>
      </c>
      <c r="E31" s="255">
        <v>864000</v>
      </c>
      <c r="F31" s="276"/>
      <c r="G31" s="257">
        <v>1231248.19</v>
      </c>
      <c r="H31" s="257">
        <v>1231248.19</v>
      </c>
      <c r="I31" s="257">
        <v>1231248.19</v>
      </c>
      <c r="J31" s="258"/>
      <c r="K31" s="258"/>
      <c r="L31" s="258"/>
      <c r="M31" s="780" t="s">
        <v>81</v>
      </c>
    </row>
    <row r="32" spans="1:19" s="66" customFormat="1" ht="40.5" customHeight="1" x14ac:dyDescent="0.25">
      <c r="A32" s="244"/>
      <c r="B32" s="270"/>
      <c r="C32" s="275"/>
      <c r="D32" s="254" t="s">
        <v>323</v>
      </c>
      <c r="E32" s="254"/>
      <c r="F32" s="255">
        <v>400000</v>
      </c>
      <c r="G32" s="258">
        <v>100000</v>
      </c>
      <c r="H32" s="258">
        <v>100000</v>
      </c>
      <c r="I32" s="258">
        <v>100000</v>
      </c>
      <c r="J32" s="258"/>
      <c r="K32" s="258"/>
      <c r="L32" s="258"/>
      <c r="M32" s="780" t="s">
        <v>81</v>
      </c>
    </row>
    <row r="33" spans="1:19" s="66" customFormat="1" ht="40.5" customHeight="1" x14ac:dyDescent="0.25">
      <c r="A33" s="244"/>
      <c r="B33" s="270">
        <v>60017</v>
      </c>
      <c r="C33" s="270"/>
      <c r="D33" s="245" t="s">
        <v>199</v>
      </c>
      <c r="E33" s="277">
        <v>0</v>
      </c>
      <c r="F33" s="278">
        <v>162000</v>
      </c>
      <c r="G33" s="278">
        <v>338000</v>
      </c>
      <c r="H33" s="278">
        <v>338000</v>
      </c>
      <c r="I33" s="278">
        <v>338000</v>
      </c>
      <c r="J33" s="277">
        <v>0</v>
      </c>
      <c r="K33" s="277">
        <v>0</v>
      </c>
      <c r="L33" s="277">
        <v>0</v>
      </c>
      <c r="M33" s="781"/>
    </row>
    <row r="34" spans="1:19" s="66" customFormat="1" ht="40.5" customHeight="1" x14ac:dyDescent="0.25">
      <c r="A34" s="244"/>
      <c r="B34" s="270"/>
      <c r="C34" s="275"/>
      <c r="D34" s="249" t="s">
        <v>324</v>
      </c>
      <c r="E34" s="249"/>
      <c r="F34" s="250">
        <v>162000</v>
      </c>
      <c r="G34" s="258">
        <v>338000</v>
      </c>
      <c r="H34" s="258">
        <v>338000</v>
      </c>
      <c r="I34" s="258">
        <v>338000</v>
      </c>
      <c r="J34" s="258"/>
      <c r="K34" s="258"/>
      <c r="L34" s="258"/>
      <c r="M34" s="780" t="s">
        <v>81</v>
      </c>
    </row>
    <row r="35" spans="1:19" ht="40.5" customHeight="1" x14ac:dyDescent="0.25">
      <c r="A35" s="270">
        <v>700</v>
      </c>
      <c r="B35" s="270"/>
      <c r="C35" s="270"/>
      <c r="D35" s="245" t="s">
        <v>325</v>
      </c>
      <c r="E35" s="279">
        <v>2453459.46</v>
      </c>
      <c r="F35" s="279">
        <v>749434.95</v>
      </c>
      <c r="G35" s="279">
        <v>264567519.96999997</v>
      </c>
      <c r="H35" s="279">
        <v>105392623.77</v>
      </c>
      <c r="I35" s="279">
        <v>39951374.710000001</v>
      </c>
      <c r="J35" s="279">
        <v>48701018.57</v>
      </c>
      <c r="K35" s="279">
        <v>16740230.49</v>
      </c>
      <c r="L35" s="279">
        <v>0</v>
      </c>
      <c r="M35" s="777"/>
    </row>
    <row r="36" spans="1:19" ht="40.5" customHeight="1" x14ac:dyDescent="0.25">
      <c r="A36" s="270"/>
      <c r="B36" s="280">
        <v>70005</v>
      </c>
      <c r="C36" s="280"/>
      <c r="D36" s="281" t="s">
        <v>205</v>
      </c>
      <c r="E36" s="246">
        <v>0</v>
      </c>
      <c r="F36" s="246">
        <v>147518.74</v>
      </c>
      <c r="G36" s="246">
        <v>11579881.26</v>
      </c>
      <c r="H36" s="246">
        <v>6279881.2599999998</v>
      </c>
      <c r="I36" s="246">
        <v>6279881.2599999998</v>
      </c>
      <c r="J36" s="246">
        <v>0</v>
      </c>
      <c r="K36" s="246">
        <v>0</v>
      </c>
      <c r="L36" s="246">
        <v>0</v>
      </c>
      <c r="M36" s="777"/>
    </row>
    <row r="37" spans="1:19" ht="40.5" customHeight="1" x14ac:dyDescent="0.25">
      <c r="A37" s="270"/>
      <c r="B37" s="280"/>
      <c r="C37" s="282"/>
      <c r="D37" s="283" t="s">
        <v>326</v>
      </c>
      <c r="E37" s="283"/>
      <c r="F37" s="251">
        <v>147518.74</v>
      </c>
      <c r="G37" s="251">
        <v>4702481.26</v>
      </c>
      <c r="H37" s="251">
        <v>4702481.26</v>
      </c>
      <c r="I37" s="251">
        <v>4702481.26</v>
      </c>
      <c r="J37" s="251"/>
      <c r="K37" s="251"/>
      <c r="L37" s="274"/>
      <c r="M37" s="782" t="s">
        <v>327</v>
      </c>
    </row>
    <row r="38" spans="1:19" ht="40.5" customHeight="1" x14ac:dyDescent="0.25">
      <c r="A38" s="270"/>
      <c r="B38" s="270">
        <v>70007</v>
      </c>
      <c r="C38" s="270"/>
      <c r="D38" s="245" t="s">
        <v>328</v>
      </c>
      <c r="E38" s="279">
        <v>749434.95</v>
      </c>
      <c r="F38" s="279">
        <v>601916.21</v>
      </c>
      <c r="G38" s="279">
        <v>22437195.680000003</v>
      </c>
      <c r="H38" s="279">
        <v>22437195.68</v>
      </c>
      <c r="I38" s="279">
        <v>14000726.74</v>
      </c>
      <c r="J38" s="279">
        <v>7515021.0800000001</v>
      </c>
      <c r="K38" s="279">
        <v>921447.86</v>
      </c>
      <c r="L38" s="279">
        <v>0</v>
      </c>
      <c r="M38" s="346"/>
    </row>
    <row r="39" spans="1:19" ht="40.5" customHeight="1" x14ac:dyDescent="0.25">
      <c r="A39" s="270"/>
      <c r="B39" s="270"/>
      <c r="C39" s="284">
        <v>6050</v>
      </c>
      <c r="D39" s="249" t="s">
        <v>329</v>
      </c>
      <c r="E39" s="250"/>
      <c r="F39" s="250">
        <f>571669.52+30246.69</f>
        <v>601916.21</v>
      </c>
      <c r="G39" s="257">
        <f>16944879+114852.82+50000-2000000-571669.52-30246.69</f>
        <v>14507815.610000001</v>
      </c>
      <c r="H39" s="257">
        <f>SUM(I39:K39)</f>
        <v>14507815.609999999</v>
      </c>
      <c r="I39" s="257">
        <f>10000000+50000-2000000-571669.52-30246.69</f>
        <v>7448083.79</v>
      </c>
      <c r="J39" s="257">
        <f>6944879+114852.82</f>
        <v>7059731.8200000003</v>
      </c>
      <c r="K39" s="257"/>
      <c r="L39" s="257"/>
      <c r="M39" s="346" t="s">
        <v>101</v>
      </c>
    </row>
    <row r="40" spans="1:19" ht="40.5" customHeight="1" x14ac:dyDescent="0.25">
      <c r="A40" s="270"/>
      <c r="B40" s="270"/>
      <c r="C40" s="285">
        <v>6050</v>
      </c>
      <c r="D40" s="249" t="s">
        <v>330</v>
      </c>
      <c r="E40" s="250">
        <v>571669.52</v>
      </c>
      <c r="F40" s="249"/>
      <c r="G40" s="257">
        <v>4788507.5199999996</v>
      </c>
      <c r="H40" s="257">
        <v>4788507.5199999996</v>
      </c>
      <c r="I40" s="257">
        <v>4788507.5199999996</v>
      </c>
      <c r="J40" s="257"/>
      <c r="K40" s="257"/>
      <c r="L40" s="257"/>
      <c r="M40" s="346" t="s">
        <v>101</v>
      </c>
    </row>
    <row r="41" spans="1:19" ht="12" customHeight="1" x14ac:dyDescent="0.25">
      <c r="A41" s="221"/>
      <c r="B41" s="221"/>
      <c r="C41" s="271"/>
      <c r="D41" s="778" t="s">
        <v>319</v>
      </c>
      <c r="E41" s="286"/>
      <c r="F41" s="272"/>
      <c r="G41" s="287"/>
      <c r="H41" s="287"/>
      <c r="I41" s="287"/>
      <c r="J41" s="287"/>
      <c r="K41" s="287"/>
      <c r="L41" s="287"/>
      <c r="M41" s="783"/>
    </row>
    <row r="42" spans="1:19" ht="40.5" customHeight="1" x14ac:dyDescent="0.25">
      <c r="A42" s="236"/>
      <c r="B42" s="288" t="s">
        <v>320</v>
      </c>
      <c r="C42" s="285">
        <v>6050</v>
      </c>
      <c r="D42" s="289" t="s">
        <v>331</v>
      </c>
      <c r="E42" s="290">
        <v>147518.74</v>
      </c>
      <c r="F42" s="289"/>
      <c r="G42" s="291">
        <v>147518.74</v>
      </c>
      <c r="H42" s="291">
        <v>147518.74</v>
      </c>
      <c r="I42" s="291">
        <v>147518.74</v>
      </c>
      <c r="J42" s="291"/>
      <c r="K42" s="291"/>
      <c r="L42" s="291"/>
      <c r="M42" s="313" t="s">
        <v>327</v>
      </c>
      <c r="S42" s="59" t="s">
        <v>312</v>
      </c>
    </row>
    <row r="43" spans="1:19" ht="12" customHeight="1" x14ac:dyDescent="0.25">
      <c r="A43" s="221"/>
      <c r="B43" s="260"/>
      <c r="C43" s="261"/>
      <c r="D43" s="778" t="s">
        <v>319</v>
      </c>
      <c r="E43" s="262"/>
      <c r="F43" s="262"/>
      <c r="G43" s="262"/>
      <c r="H43" s="262"/>
      <c r="I43" s="262"/>
      <c r="J43" s="262"/>
      <c r="K43" s="262"/>
      <c r="L43" s="262"/>
      <c r="M43" s="779"/>
    </row>
    <row r="44" spans="1:19" ht="40.5" customHeight="1" x14ac:dyDescent="0.25">
      <c r="A44" s="288"/>
      <c r="B44" s="288" t="s">
        <v>332</v>
      </c>
      <c r="C44" s="292">
        <v>6690</v>
      </c>
      <c r="D44" s="289" t="s">
        <v>333</v>
      </c>
      <c r="E44" s="290">
        <v>30246.69</v>
      </c>
      <c r="F44" s="290"/>
      <c r="G44" s="291">
        <v>30246.69</v>
      </c>
      <c r="H44" s="291">
        <f>SUM(I44:K44)</f>
        <v>30246.69</v>
      </c>
      <c r="I44" s="291">
        <v>30246.69</v>
      </c>
      <c r="J44" s="291"/>
      <c r="K44" s="291"/>
      <c r="L44" s="291"/>
      <c r="M44" s="776" t="s">
        <v>327</v>
      </c>
    </row>
    <row r="45" spans="1:19" ht="40.5" customHeight="1" x14ac:dyDescent="0.25">
      <c r="A45" s="270"/>
      <c r="B45" s="270">
        <v>70095</v>
      </c>
      <c r="C45" s="270"/>
      <c r="D45" s="245" t="s">
        <v>112</v>
      </c>
      <c r="E45" s="279">
        <v>1704024.51</v>
      </c>
      <c r="F45" s="279">
        <v>0</v>
      </c>
      <c r="G45" s="279">
        <v>155628169.38999999</v>
      </c>
      <c r="H45" s="279">
        <v>67675546.829999998</v>
      </c>
      <c r="I45" s="279">
        <v>17693112.869999997</v>
      </c>
      <c r="J45" s="279">
        <v>41185997.490000002</v>
      </c>
      <c r="K45" s="279">
        <v>8796436.4700000007</v>
      </c>
      <c r="L45" s="279">
        <v>0</v>
      </c>
      <c r="M45" s="777"/>
    </row>
    <row r="46" spans="1:19" ht="40.5" customHeight="1" x14ac:dyDescent="0.25">
      <c r="A46" s="270"/>
      <c r="B46" s="270"/>
      <c r="C46" s="293"/>
      <c r="D46" s="294" t="s">
        <v>334</v>
      </c>
      <c r="E46" s="295">
        <v>40000</v>
      </c>
      <c r="F46" s="294"/>
      <c r="G46" s="296">
        <v>6832297.8399999999</v>
      </c>
      <c r="H46" s="296">
        <v>5870570.0899999999</v>
      </c>
      <c r="I46" s="296">
        <v>610000</v>
      </c>
      <c r="J46" s="296">
        <v>3987643.82</v>
      </c>
      <c r="K46" s="296">
        <v>1272926.27</v>
      </c>
      <c r="L46" s="297"/>
      <c r="M46" s="777" t="s">
        <v>335</v>
      </c>
    </row>
    <row r="47" spans="1:19" ht="40.5" customHeight="1" x14ac:dyDescent="0.25">
      <c r="A47" s="270"/>
      <c r="B47" s="270"/>
      <c r="C47" s="298"/>
      <c r="D47" s="299" t="s">
        <v>336</v>
      </c>
      <c r="E47" s="300">
        <v>1100000</v>
      </c>
      <c r="F47" s="299"/>
      <c r="G47" s="301">
        <v>44895923.18</v>
      </c>
      <c r="H47" s="301">
        <v>35324611.210000001</v>
      </c>
      <c r="I47" s="301">
        <v>3102721.1</v>
      </c>
      <c r="J47" s="301">
        <v>27708293.739999998</v>
      </c>
      <c r="K47" s="301">
        <v>4513596.37</v>
      </c>
      <c r="L47" s="302"/>
      <c r="M47" s="777" t="s">
        <v>335</v>
      </c>
    </row>
    <row r="48" spans="1:19" ht="40.5" customHeight="1" x14ac:dyDescent="0.25">
      <c r="A48" s="236"/>
      <c r="B48" s="303"/>
      <c r="C48" s="304"/>
      <c r="D48" s="305" t="s">
        <v>337</v>
      </c>
      <c r="E48" s="306">
        <v>564024.51</v>
      </c>
      <c r="F48" s="307"/>
      <c r="G48" s="308">
        <v>53939058.82</v>
      </c>
      <c r="H48" s="308">
        <v>5946593.04</v>
      </c>
      <c r="I48" s="308">
        <v>589024.51</v>
      </c>
      <c r="J48" s="308">
        <v>2347654.7000000002</v>
      </c>
      <c r="K48" s="308">
        <v>3009913.83</v>
      </c>
      <c r="L48" s="309"/>
      <c r="M48" s="776" t="s">
        <v>335</v>
      </c>
    </row>
    <row r="49" spans="1:13" ht="40.5" customHeight="1" x14ac:dyDescent="0.25">
      <c r="A49" s="270">
        <v>710</v>
      </c>
      <c r="B49" s="270"/>
      <c r="C49" s="270"/>
      <c r="D49" s="310" t="s">
        <v>338</v>
      </c>
      <c r="E49" s="311">
        <v>692698.5</v>
      </c>
      <c r="F49" s="311">
        <v>642698.5</v>
      </c>
      <c r="G49" s="311">
        <v>2235397</v>
      </c>
      <c r="H49" s="311">
        <v>1592698.5</v>
      </c>
      <c r="I49" s="311">
        <v>950000</v>
      </c>
      <c r="J49" s="311">
        <v>192809.55</v>
      </c>
      <c r="K49" s="311">
        <v>449888.95</v>
      </c>
      <c r="L49" s="311">
        <v>0</v>
      </c>
      <c r="M49" s="777"/>
    </row>
    <row r="50" spans="1:13" ht="40.5" customHeight="1" x14ac:dyDescent="0.25">
      <c r="A50" s="270"/>
      <c r="B50" s="270">
        <v>71012</v>
      </c>
      <c r="C50" s="270"/>
      <c r="D50" s="310" t="s">
        <v>168</v>
      </c>
      <c r="E50" s="311">
        <v>0</v>
      </c>
      <c r="F50" s="311">
        <v>642698.5</v>
      </c>
      <c r="G50" s="311">
        <v>0</v>
      </c>
      <c r="H50" s="311">
        <v>0</v>
      </c>
      <c r="I50" s="311">
        <v>0</v>
      </c>
      <c r="J50" s="311">
        <v>0</v>
      </c>
      <c r="K50" s="311">
        <v>0</v>
      </c>
      <c r="L50" s="311">
        <v>0</v>
      </c>
      <c r="M50" s="777"/>
    </row>
    <row r="51" spans="1:13" ht="12.75" customHeight="1" x14ac:dyDescent="0.25">
      <c r="A51" s="221"/>
      <c r="B51" s="221"/>
      <c r="C51" s="221"/>
      <c r="D51" s="784" t="s">
        <v>339</v>
      </c>
      <c r="E51" s="312"/>
      <c r="F51" s="312"/>
      <c r="G51" s="312"/>
      <c r="H51" s="312"/>
      <c r="I51" s="312"/>
      <c r="J51" s="312"/>
      <c r="K51" s="312"/>
      <c r="L51" s="312"/>
      <c r="M51" s="779"/>
    </row>
    <row r="52" spans="1:13" ht="47.25" customHeight="1" x14ac:dyDescent="0.25">
      <c r="A52" s="236"/>
      <c r="B52" s="313" t="s">
        <v>340</v>
      </c>
      <c r="C52" s="314"/>
      <c r="D52" s="305" t="s">
        <v>341</v>
      </c>
      <c r="E52" s="315"/>
      <c r="F52" s="316">
        <v>642698.5</v>
      </c>
      <c r="G52" s="308" t="s">
        <v>342</v>
      </c>
      <c r="H52" s="317">
        <v>0</v>
      </c>
      <c r="I52" s="308">
        <v>0</v>
      </c>
      <c r="J52" s="308">
        <v>0</v>
      </c>
      <c r="K52" s="308">
        <v>0</v>
      </c>
      <c r="L52" s="302"/>
      <c r="M52" s="776" t="s">
        <v>343</v>
      </c>
    </row>
    <row r="53" spans="1:13" ht="47.25" customHeight="1" x14ac:dyDescent="0.25">
      <c r="A53" s="236"/>
      <c r="B53" s="270">
        <v>71013</v>
      </c>
      <c r="C53" s="318"/>
      <c r="D53" s="319" t="s">
        <v>173</v>
      </c>
      <c r="E53" s="320">
        <v>642698.5</v>
      </c>
      <c r="F53" s="320">
        <v>0</v>
      </c>
      <c r="G53" s="320">
        <v>1285397</v>
      </c>
      <c r="H53" s="320">
        <v>642698.5</v>
      </c>
      <c r="I53" s="320">
        <v>0</v>
      </c>
      <c r="J53" s="320">
        <v>192809.55</v>
      </c>
      <c r="K53" s="320">
        <v>449888.95</v>
      </c>
      <c r="L53" s="320">
        <v>0</v>
      </c>
      <c r="M53" s="776"/>
    </row>
    <row r="54" spans="1:13" ht="12.75" customHeight="1" x14ac:dyDescent="0.25">
      <c r="A54" s="221"/>
      <c r="B54" s="221"/>
      <c r="C54" s="221"/>
      <c r="D54" s="784" t="s">
        <v>339</v>
      </c>
      <c r="E54" s="312"/>
      <c r="F54" s="312"/>
      <c r="G54" s="312"/>
      <c r="H54" s="312"/>
      <c r="I54" s="312"/>
      <c r="J54" s="312"/>
      <c r="K54" s="312"/>
      <c r="L54" s="312"/>
      <c r="M54" s="779"/>
    </row>
    <row r="55" spans="1:13" ht="47.25" customHeight="1" x14ac:dyDescent="0.25">
      <c r="A55" s="236"/>
      <c r="B55" s="313" t="s">
        <v>340</v>
      </c>
      <c r="C55" s="314"/>
      <c r="D55" s="305" t="s">
        <v>341</v>
      </c>
      <c r="E55" s="315">
        <v>642698.5</v>
      </c>
      <c r="F55" s="321"/>
      <c r="G55" s="308">
        <v>1285397</v>
      </c>
      <c r="H55" s="317">
        <v>642698.5</v>
      </c>
      <c r="I55" s="308">
        <v>0</v>
      </c>
      <c r="J55" s="308">
        <v>192809.55</v>
      </c>
      <c r="K55" s="308">
        <v>449888.95</v>
      </c>
      <c r="L55" s="302"/>
      <c r="M55" s="776" t="s">
        <v>343</v>
      </c>
    </row>
    <row r="56" spans="1:13" ht="40.5" customHeight="1" x14ac:dyDescent="0.25">
      <c r="A56" s="270"/>
      <c r="B56" s="270">
        <v>71035</v>
      </c>
      <c r="C56" s="270"/>
      <c r="D56" s="310" t="s">
        <v>216</v>
      </c>
      <c r="E56" s="322">
        <v>50000</v>
      </c>
      <c r="F56" s="322">
        <v>0</v>
      </c>
      <c r="G56" s="322">
        <v>950000</v>
      </c>
      <c r="H56" s="322">
        <v>950000</v>
      </c>
      <c r="I56" s="322">
        <v>950000</v>
      </c>
      <c r="J56" s="322">
        <v>0</v>
      </c>
      <c r="K56" s="322">
        <v>0</v>
      </c>
      <c r="L56" s="322">
        <v>0</v>
      </c>
      <c r="M56" s="777"/>
    </row>
    <row r="57" spans="1:13" ht="12" customHeight="1" x14ac:dyDescent="0.25">
      <c r="A57" s="221"/>
      <c r="B57" s="260"/>
      <c r="C57" s="261"/>
      <c r="D57" s="778" t="s">
        <v>319</v>
      </c>
      <c r="E57" s="262"/>
      <c r="F57" s="262"/>
      <c r="G57" s="262"/>
      <c r="H57" s="262"/>
      <c r="I57" s="262"/>
      <c r="J57" s="262"/>
      <c r="K57" s="262"/>
      <c r="L57" s="262"/>
      <c r="M57" s="779"/>
    </row>
    <row r="58" spans="1:13" ht="50.25" customHeight="1" x14ac:dyDescent="0.25">
      <c r="A58" s="236"/>
      <c r="B58" s="288" t="s">
        <v>320</v>
      </c>
      <c r="C58" s="323"/>
      <c r="D58" s="307" t="s">
        <v>344</v>
      </c>
      <c r="E58" s="315">
        <v>50000</v>
      </c>
      <c r="F58" s="307"/>
      <c r="G58" s="308">
        <v>50000</v>
      </c>
      <c r="H58" s="317">
        <v>50000</v>
      </c>
      <c r="I58" s="308">
        <v>50000</v>
      </c>
      <c r="J58" s="308"/>
      <c r="K58" s="308"/>
      <c r="L58" s="302"/>
      <c r="M58" s="776" t="s">
        <v>345</v>
      </c>
    </row>
    <row r="59" spans="1:13" ht="40.5" customHeight="1" x14ac:dyDescent="0.25">
      <c r="A59" s="270"/>
      <c r="B59" s="270">
        <v>75095</v>
      </c>
      <c r="C59" s="221"/>
      <c r="D59" s="324" t="s">
        <v>112</v>
      </c>
      <c r="E59" s="325">
        <v>6200347.4899999993</v>
      </c>
      <c r="F59" s="325">
        <v>500000</v>
      </c>
      <c r="G59" s="325">
        <v>90170461.310000017</v>
      </c>
      <c r="H59" s="325">
        <v>40499271.730000004</v>
      </c>
      <c r="I59" s="325">
        <v>26112294.43</v>
      </c>
      <c r="J59" s="325">
        <v>31016.959999999999</v>
      </c>
      <c r="K59" s="325">
        <v>14355960.34</v>
      </c>
      <c r="L59" s="325">
        <v>0</v>
      </c>
      <c r="M59" s="779"/>
    </row>
    <row r="60" spans="1:13" ht="40.5" customHeight="1" x14ac:dyDescent="0.25">
      <c r="A60" s="270"/>
      <c r="B60" s="270"/>
      <c r="C60" s="285"/>
      <c r="D60" s="249" t="s">
        <v>346</v>
      </c>
      <c r="E60" s="326">
        <v>5041269.7699999996</v>
      </c>
      <c r="F60" s="327"/>
      <c r="G60" s="296">
        <v>25377208.569999997</v>
      </c>
      <c r="H60" s="296">
        <v>22207574.479999997</v>
      </c>
      <c r="I60" s="296">
        <v>13480952.799999999</v>
      </c>
      <c r="J60" s="296"/>
      <c r="K60" s="296">
        <v>8726621.6799999997</v>
      </c>
      <c r="L60" s="251"/>
      <c r="M60" s="777" t="s">
        <v>335</v>
      </c>
    </row>
    <row r="61" spans="1:13" ht="40.5" customHeight="1" x14ac:dyDescent="0.25">
      <c r="A61" s="270"/>
      <c r="B61" s="270"/>
      <c r="C61" s="293"/>
      <c r="D61" s="328" t="s">
        <v>347</v>
      </c>
      <c r="E61" s="329">
        <v>1034140.42</v>
      </c>
      <c r="F61" s="330"/>
      <c r="G61" s="296">
        <v>4355000</v>
      </c>
      <c r="H61" s="296">
        <v>2254140.42</v>
      </c>
      <c r="I61" s="296">
        <v>2254140.42</v>
      </c>
      <c r="J61" s="296"/>
      <c r="K61" s="296"/>
      <c r="L61" s="274"/>
      <c r="M61" s="777" t="s">
        <v>335</v>
      </c>
    </row>
    <row r="62" spans="1:13" ht="40.5" customHeight="1" x14ac:dyDescent="0.25">
      <c r="A62" s="236"/>
      <c r="B62" s="288"/>
      <c r="C62" s="323"/>
      <c r="D62" s="289" t="s">
        <v>348</v>
      </c>
      <c r="E62" s="331">
        <v>112157.6</v>
      </c>
      <c r="F62" s="289"/>
      <c r="G62" s="308">
        <v>483482.82</v>
      </c>
      <c r="H62" s="308">
        <v>132157.6</v>
      </c>
      <c r="I62" s="308">
        <v>132157.6</v>
      </c>
      <c r="J62" s="308"/>
      <c r="K62" s="308"/>
      <c r="L62" s="332"/>
      <c r="M62" s="776" t="s">
        <v>335</v>
      </c>
    </row>
    <row r="63" spans="1:13" ht="40.5" customHeight="1" x14ac:dyDescent="0.25">
      <c r="A63" s="236"/>
      <c r="B63" s="236"/>
      <c r="C63" s="333"/>
      <c r="D63" s="334" t="s">
        <v>349</v>
      </c>
      <c r="E63" s="334"/>
      <c r="F63" s="335">
        <v>500000</v>
      </c>
      <c r="G63" s="267">
        <v>2823000</v>
      </c>
      <c r="H63" s="336">
        <v>0</v>
      </c>
      <c r="I63" s="336">
        <v>0</v>
      </c>
      <c r="J63" s="267"/>
      <c r="K63" s="267"/>
      <c r="L63" s="267"/>
      <c r="M63" s="785" t="s">
        <v>81</v>
      </c>
    </row>
    <row r="64" spans="1:13" ht="12" customHeight="1" x14ac:dyDescent="0.25">
      <c r="A64" s="221"/>
      <c r="B64" s="260"/>
      <c r="C64" s="261"/>
      <c r="D64" s="778" t="s">
        <v>319</v>
      </c>
      <c r="E64" s="262"/>
      <c r="F64" s="262"/>
      <c r="G64" s="262"/>
      <c r="H64" s="262"/>
      <c r="I64" s="262"/>
      <c r="J64" s="262"/>
      <c r="K64" s="262"/>
      <c r="L64" s="262"/>
      <c r="M64" s="779"/>
    </row>
    <row r="65" spans="1:13" ht="40.5" customHeight="1" x14ac:dyDescent="0.25">
      <c r="A65" s="236"/>
      <c r="B65" s="337" t="s">
        <v>350</v>
      </c>
      <c r="C65" s="338"/>
      <c r="D65" s="289" t="s">
        <v>351</v>
      </c>
      <c r="E65" s="290">
        <v>12779.7</v>
      </c>
      <c r="F65" s="289"/>
      <c r="G65" s="267">
        <v>12779.7</v>
      </c>
      <c r="H65" s="267">
        <v>12779.7</v>
      </c>
      <c r="I65" s="267"/>
      <c r="J65" s="267">
        <v>1916.96</v>
      </c>
      <c r="K65" s="267">
        <v>10862.74</v>
      </c>
      <c r="L65" s="267"/>
      <c r="M65" s="776" t="s">
        <v>352</v>
      </c>
    </row>
    <row r="66" spans="1:13" ht="40.5" customHeight="1" x14ac:dyDescent="0.25">
      <c r="A66" s="270">
        <v>801</v>
      </c>
      <c r="B66" s="270"/>
      <c r="C66" s="270"/>
      <c r="D66" s="310" t="s">
        <v>353</v>
      </c>
      <c r="E66" s="279">
        <v>0</v>
      </c>
      <c r="F66" s="279">
        <v>300000</v>
      </c>
      <c r="G66" s="279">
        <v>28112770.710000001</v>
      </c>
      <c r="H66" s="279">
        <v>12679000</v>
      </c>
      <c r="I66" s="279">
        <v>12679000</v>
      </c>
      <c r="J66" s="279">
        <v>0</v>
      </c>
      <c r="K66" s="279">
        <v>0</v>
      </c>
      <c r="L66" s="279">
        <v>20000</v>
      </c>
      <c r="M66" s="777"/>
    </row>
    <row r="67" spans="1:13" ht="40.5" customHeight="1" x14ac:dyDescent="0.25">
      <c r="A67" s="270"/>
      <c r="B67" s="270">
        <v>80195</v>
      </c>
      <c r="C67" s="270"/>
      <c r="D67" s="245" t="s">
        <v>112</v>
      </c>
      <c r="E67" s="279">
        <v>0</v>
      </c>
      <c r="F67" s="279">
        <v>300000</v>
      </c>
      <c r="G67" s="279">
        <v>3289000</v>
      </c>
      <c r="H67" s="279">
        <v>3289000</v>
      </c>
      <c r="I67" s="279">
        <v>3289000</v>
      </c>
      <c r="J67" s="279">
        <v>0</v>
      </c>
      <c r="K67" s="279">
        <v>0</v>
      </c>
      <c r="L67" s="279">
        <v>0</v>
      </c>
      <c r="M67" s="777"/>
    </row>
    <row r="68" spans="1:13" ht="40.5" customHeight="1" x14ac:dyDescent="0.25">
      <c r="A68" s="270"/>
      <c r="B68" s="270"/>
      <c r="C68" s="285"/>
      <c r="D68" s="249" t="s">
        <v>354</v>
      </c>
      <c r="E68" s="249"/>
      <c r="F68" s="250">
        <v>300000</v>
      </c>
      <c r="G68" s="44">
        <v>200000</v>
      </c>
      <c r="H68" s="44">
        <v>200000</v>
      </c>
      <c r="I68" s="44">
        <v>200000</v>
      </c>
      <c r="J68" s="44"/>
      <c r="K68" s="44"/>
      <c r="L68" s="274"/>
      <c r="M68" s="777" t="s">
        <v>335</v>
      </c>
    </row>
    <row r="69" spans="1:13" ht="40.5" customHeight="1" x14ac:dyDescent="0.25">
      <c r="A69" s="270">
        <v>852</v>
      </c>
      <c r="B69" s="270"/>
      <c r="C69" s="270"/>
      <c r="D69" s="281" t="s">
        <v>355</v>
      </c>
      <c r="E69" s="278">
        <v>569000</v>
      </c>
      <c r="F69" s="278">
        <v>40032</v>
      </c>
      <c r="G69" s="278">
        <v>1314238</v>
      </c>
      <c r="H69" s="278">
        <v>1314238</v>
      </c>
      <c r="I69" s="278">
        <v>1314238</v>
      </c>
      <c r="J69" s="278">
        <v>0</v>
      </c>
      <c r="K69" s="278">
        <v>0</v>
      </c>
      <c r="L69" s="278">
        <v>0</v>
      </c>
      <c r="M69" s="786"/>
    </row>
    <row r="70" spans="1:13" ht="40.5" customHeight="1" x14ac:dyDescent="0.25">
      <c r="A70" s="270"/>
      <c r="B70" s="221">
        <v>85203</v>
      </c>
      <c r="C70" s="221"/>
      <c r="D70" s="310" t="s">
        <v>253</v>
      </c>
      <c r="E70" s="278">
        <v>8430</v>
      </c>
      <c r="F70" s="278">
        <v>0</v>
      </c>
      <c r="G70" s="278">
        <v>8430</v>
      </c>
      <c r="H70" s="278">
        <v>8430</v>
      </c>
      <c r="I70" s="278">
        <v>8430</v>
      </c>
      <c r="J70" s="278">
        <v>0</v>
      </c>
      <c r="K70" s="278">
        <v>0</v>
      </c>
      <c r="L70" s="278">
        <v>0</v>
      </c>
      <c r="M70" s="780"/>
    </row>
    <row r="71" spans="1:13" ht="12" customHeight="1" x14ac:dyDescent="0.25">
      <c r="A71" s="221"/>
      <c r="B71" s="260"/>
      <c r="C71" s="261"/>
      <c r="D71" s="778" t="s">
        <v>319</v>
      </c>
      <c r="E71" s="262"/>
      <c r="F71" s="262"/>
      <c r="G71" s="262"/>
      <c r="H71" s="262"/>
      <c r="I71" s="262"/>
      <c r="J71" s="262"/>
      <c r="K71" s="262"/>
      <c r="L71" s="262"/>
      <c r="M71" s="779"/>
    </row>
    <row r="72" spans="1:13" ht="40.5" customHeight="1" x14ac:dyDescent="0.25">
      <c r="A72" s="236"/>
      <c r="B72" s="288" t="s">
        <v>320</v>
      </c>
      <c r="C72" s="323"/>
      <c r="D72" s="289" t="s">
        <v>356</v>
      </c>
      <c r="E72" s="290">
        <v>8430</v>
      </c>
      <c r="F72" s="290"/>
      <c r="G72" s="336">
        <v>8430</v>
      </c>
      <c r="H72" s="336">
        <v>8430</v>
      </c>
      <c r="I72" s="336">
        <v>8430</v>
      </c>
      <c r="J72" s="267"/>
      <c r="K72" s="267"/>
      <c r="L72" s="267"/>
      <c r="M72" s="313" t="s">
        <v>357</v>
      </c>
    </row>
    <row r="73" spans="1:13" ht="40.5" customHeight="1" x14ac:dyDescent="0.25">
      <c r="A73" s="270"/>
      <c r="B73" s="270">
        <v>85219</v>
      </c>
      <c r="C73" s="270"/>
      <c r="D73" s="281" t="s">
        <v>257</v>
      </c>
      <c r="E73" s="278">
        <v>550000</v>
      </c>
      <c r="F73" s="278">
        <v>40032</v>
      </c>
      <c r="G73" s="278">
        <v>580000</v>
      </c>
      <c r="H73" s="278">
        <v>580000</v>
      </c>
      <c r="I73" s="278">
        <v>580000</v>
      </c>
      <c r="J73" s="278">
        <v>0</v>
      </c>
      <c r="K73" s="278">
        <v>0</v>
      </c>
      <c r="L73" s="278">
        <v>0</v>
      </c>
      <c r="M73" s="786"/>
    </row>
    <row r="74" spans="1:13" ht="40.5" customHeight="1" x14ac:dyDescent="0.25">
      <c r="A74" s="270"/>
      <c r="B74" s="270"/>
      <c r="C74" s="285"/>
      <c r="D74" s="254" t="s">
        <v>358</v>
      </c>
      <c r="E74" s="254"/>
      <c r="F74" s="255">
        <v>40032</v>
      </c>
      <c r="G74" s="258">
        <v>0</v>
      </c>
      <c r="H74" s="258">
        <v>0</v>
      </c>
      <c r="I74" s="258">
        <v>0</v>
      </c>
      <c r="J74" s="258"/>
      <c r="K74" s="258"/>
      <c r="L74" s="258"/>
      <c r="M74" s="346" t="s">
        <v>259</v>
      </c>
    </row>
    <row r="75" spans="1:13" ht="12" customHeight="1" x14ac:dyDescent="0.25">
      <c r="A75" s="221"/>
      <c r="B75" s="260"/>
      <c r="C75" s="261"/>
      <c r="D75" s="778" t="s">
        <v>319</v>
      </c>
      <c r="E75" s="262"/>
      <c r="F75" s="262"/>
      <c r="G75" s="262"/>
      <c r="H75" s="262"/>
      <c r="I75" s="262"/>
      <c r="J75" s="262"/>
      <c r="K75" s="262"/>
      <c r="L75" s="262"/>
      <c r="M75" s="779"/>
    </row>
    <row r="76" spans="1:13" ht="40.5" customHeight="1" x14ac:dyDescent="0.25">
      <c r="A76" s="236"/>
      <c r="B76" s="339" t="s">
        <v>359</v>
      </c>
      <c r="C76" s="340"/>
      <c r="D76" s="289" t="s">
        <v>360</v>
      </c>
      <c r="E76" s="266">
        <v>550000</v>
      </c>
      <c r="F76" s="265"/>
      <c r="G76" s="267">
        <v>550000</v>
      </c>
      <c r="H76" s="267">
        <v>550000</v>
      </c>
      <c r="I76" s="267">
        <v>550000</v>
      </c>
      <c r="J76" s="267"/>
      <c r="K76" s="267"/>
      <c r="L76" s="267"/>
      <c r="M76" s="313" t="s">
        <v>259</v>
      </c>
    </row>
    <row r="77" spans="1:13" ht="40.5" customHeight="1" x14ac:dyDescent="0.25">
      <c r="A77" s="270"/>
      <c r="B77" s="221">
        <v>85295</v>
      </c>
      <c r="C77" s="221"/>
      <c r="D77" s="310" t="s">
        <v>112</v>
      </c>
      <c r="E77" s="278">
        <v>10570</v>
      </c>
      <c r="F77" s="278">
        <v>0</v>
      </c>
      <c r="G77" s="278">
        <v>10570</v>
      </c>
      <c r="H77" s="278">
        <v>10570</v>
      </c>
      <c r="I77" s="278">
        <v>10570</v>
      </c>
      <c r="J77" s="278">
        <v>0</v>
      </c>
      <c r="K77" s="278">
        <v>0</v>
      </c>
      <c r="L77" s="278">
        <v>0</v>
      </c>
      <c r="M77" s="780"/>
    </row>
    <row r="78" spans="1:13" ht="12" customHeight="1" x14ac:dyDescent="0.25">
      <c r="A78" s="221"/>
      <c r="B78" s="260"/>
      <c r="C78" s="261"/>
      <c r="D78" s="778" t="s">
        <v>319</v>
      </c>
      <c r="E78" s="262"/>
      <c r="F78" s="262"/>
      <c r="G78" s="262"/>
      <c r="H78" s="262"/>
      <c r="I78" s="262"/>
      <c r="J78" s="262"/>
      <c r="K78" s="262"/>
      <c r="L78" s="262"/>
      <c r="M78" s="779"/>
    </row>
    <row r="79" spans="1:13" ht="40.5" customHeight="1" x14ac:dyDescent="0.25">
      <c r="A79" s="236"/>
      <c r="B79" s="288" t="s">
        <v>320</v>
      </c>
      <c r="C79" s="323"/>
      <c r="D79" s="289" t="s">
        <v>361</v>
      </c>
      <c r="E79" s="266">
        <v>10570</v>
      </c>
      <c r="F79" s="265"/>
      <c r="G79" s="267">
        <v>10570</v>
      </c>
      <c r="H79" s="267">
        <v>10570</v>
      </c>
      <c r="I79" s="267">
        <v>10570</v>
      </c>
      <c r="J79" s="267"/>
      <c r="K79" s="267"/>
      <c r="L79" s="267"/>
      <c r="M79" s="313" t="s">
        <v>357</v>
      </c>
    </row>
    <row r="80" spans="1:13" ht="40.5" customHeight="1" x14ac:dyDescent="0.25">
      <c r="A80" s="270">
        <v>853</v>
      </c>
      <c r="B80" s="240"/>
      <c r="C80" s="240"/>
      <c r="D80" s="310" t="s">
        <v>362</v>
      </c>
      <c r="E80" s="279">
        <v>0</v>
      </c>
      <c r="F80" s="279">
        <v>0</v>
      </c>
      <c r="G80" s="279">
        <v>320622</v>
      </c>
      <c r="H80" s="279">
        <v>317622</v>
      </c>
      <c r="I80" s="279">
        <v>317622</v>
      </c>
      <c r="J80" s="279">
        <v>0</v>
      </c>
      <c r="K80" s="279">
        <v>0</v>
      </c>
      <c r="L80" s="279">
        <v>0</v>
      </c>
      <c r="M80" s="777"/>
    </row>
    <row r="81" spans="1:17" ht="40.5" customHeight="1" x14ac:dyDescent="0.25">
      <c r="A81" s="270"/>
      <c r="B81" s="270">
        <v>85395</v>
      </c>
      <c r="C81" s="270"/>
      <c r="D81" s="310" t="s">
        <v>363</v>
      </c>
      <c r="E81" s="279">
        <v>0</v>
      </c>
      <c r="F81" s="279">
        <v>0</v>
      </c>
      <c r="G81" s="279">
        <v>320622</v>
      </c>
      <c r="H81" s="279">
        <v>317622</v>
      </c>
      <c r="I81" s="279">
        <v>317622</v>
      </c>
      <c r="J81" s="279">
        <v>0</v>
      </c>
      <c r="K81" s="279">
        <v>0</v>
      </c>
      <c r="L81" s="279">
        <v>0</v>
      </c>
      <c r="M81" s="247"/>
    </row>
    <row r="82" spans="1:17" ht="40.5" customHeight="1" x14ac:dyDescent="0.25">
      <c r="A82" s="270"/>
      <c r="B82" s="341"/>
      <c r="C82" s="342"/>
      <c r="D82" s="343" t="s">
        <v>364</v>
      </c>
      <c r="E82" s="344"/>
      <c r="F82" s="249"/>
      <c r="G82" s="44">
        <v>153000</v>
      </c>
      <c r="H82" s="274">
        <v>150000</v>
      </c>
      <c r="I82" s="44">
        <v>150000</v>
      </c>
      <c r="J82" s="44"/>
      <c r="K82" s="44"/>
      <c r="L82" s="274"/>
      <c r="M82" s="777" t="s">
        <v>335</v>
      </c>
    </row>
    <row r="83" spans="1:17" ht="40.5" customHeight="1" x14ac:dyDescent="0.25">
      <c r="A83" s="270">
        <v>854</v>
      </c>
      <c r="B83" s="270"/>
      <c r="C83" s="270"/>
      <c r="D83" s="245" t="s">
        <v>365</v>
      </c>
      <c r="E83" s="311">
        <v>15000</v>
      </c>
      <c r="F83" s="311">
        <v>1155000</v>
      </c>
      <c r="G83" s="311">
        <v>25398943.48</v>
      </c>
      <c r="H83" s="311">
        <v>12077000</v>
      </c>
      <c r="I83" s="311">
        <v>5034910.55</v>
      </c>
      <c r="J83" s="311">
        <v>1056313.42</v>
      </c>
      <c r="K83" s="311">
        <v>5985776.0300000003</v>
      </c>
      <c r="L83" s="311">
        <v>0</v>
      </c>
      <c r="M83" s="777"/>
    </row>
    <row r="84" spans="1:17" ht="40.5" customHeight="1" x14ac:dyDescent="0.25">
      <c r="A84" s="270"/>
      <c r="B84" s="270">
        <v>85410</v>
      </c>
      <c r="C84" s="270"/>
      <c r="D84" s="245" t="s">
        <v>179</v>
      </c>
      <c r="E84" s="311">
        <v>0</v>
      </c>
      <c r="F84" s="311">
        <v>1155000</v>
      </c>
      <c r="G84" s="311">
        <v>24217000</v>
      </c>
      <c r="H84" s="311">
        <v>11012000</v>
      </c>
      <c r="I84" s="311">
        <v>3969910.55</v>
      </c>
      <c r="J84" s="311">
        <v>1056313.42</v>
      </c>
      <c r="K84" s="311">
        <v>5985776.0300000003</v>
      </c>
      <c r="L84" s="311">
        <v>0</v>
      </c>
      <c r="M84" s="777"/>
    </row>
    <row r="85" spans="1:17" ht="40.5" customHeight="1" x14ac:dyDescent="0.25">
      <c r="A85" s="270"/>
      <c r="B85" s="270"/>
      <c r="C85" s="285"/>
      <c r="D85" s="249" t="s">
        <v>366</v>
      </c>
      <c r="E85" s="249"/>
      <c r="F85" s="250">
        <v>1155000</v>
      </c>
      <c r="G85" s="44">
        <v>24050000</v>
      </c>
      <c r="H85" s="44">
        <v>10845000</v>
      </c>
      <c r="I85" s="44">
        <v>3802910.55</v>
      </c>
      <c r="J85" s="44">
        <v>1056313.42</v>
      </c>
      <c r="K85" s="44">
        <v>5985776.0300000003</v>
      </c>
      <c r="L85" s="311"/>
      <c r="M85" s="777" t="s">
        <v>335</v>
      </c>
    </row>
    <row r="86" spans="1:17" ht="40.5" customHeight="1" x14ac:dyDescent="0.25">
      <c r="A86" s="270"/>
      <c r="B86" s="270">
        <v>85420</v>
      </c>
      <c r="C86" s="270"/>
      <c r="D86" s="345" t="s">
        <v>298</v>
      </c>
      <c r="E86" s="311">
        <v>15000</v>
      </c>
      <c r="F86" s="311">
        <v>0</v>
      </c>
      <c r="G86" s="311">
        <v>1181943.48</v>
      </c>
      <c r="H86" s="311">
        <v>1065000</v>
      </c>
      <c r="I86" s="311">
        <v>1065000</v>
      </c>
      <c r="J86" s="311">
        <v>0</v>
      </c>
      <c r="K86" s="311">
        <v>0</v>
      </c>
      <c r="L86" s="311">
        <v>0</v>
      </c>
      <c r="M86" s="777"/>
    </row>
    <row r="87" spans="1:17" ht="40.5" customHeight="1" x14ac:dyDescent="0.25">
      <c r="A87" s="270"/>
      <c r="B87" s="270"/>
      <c r="C87" s="285"/>
      <c r="D87" s="249" t="s">
        <v>367</v>
      </c>
      <c r="E87" s="250">
        <v>15000</v>
      </c>
      <c r="F87" s="249"/>
      <c r="G87" s="44">
        <v>381943.48</v>
      </c>
      <c r="H87" s="44">
        <v>265000</v>
      </c>
      <c r="I87" s="44">
        <v>265000</v>
      </c>
      <c r="J87" s="44"/>
      <c r="K87" s="44"/>
      <c r="L87" s="274"/>
      <c r="M87" s="777" t="s">
        <v>335</v>
      </c>
    </row>
    <row r="88" spans="1:17" ht="40.5" customHeight="1" x14ac:dyDescent="0.25">
      <c r="A88" s="270">
        <v>855</v>
      </c>
      <c r="B88" s="270"/>
      <c r="C88" s="270"/>
      <c r="D88" s="245" t="s">
        <v>146</v>
      </c>
      <c r="E88" s="311">
        <v>81650.25</v>
      </c>
      <c r="F88" s="311">
        <v>0</v>
      </c>
      <c r="G88" s="311">
        <v>5025958.25</v>
      </c>
      <c r="H88" s="311">
        <v>2521038.25</v>
      </c>
      <c r="I88" s="311">
        <v>2164388</v>
      </c>
      <c r="J88" s="311">
        <v>356650.25</v>
      </c>
      <c r="K88" s="311">
        <v>0</v>
      </c>
      <c r="L88" s="311">
        <v>0</v>
      </c>
      <c r="M88" s="247"/>
    </row>
    <row r="89" spans="1:17" ht="40.5" customHeight="1" x14ac:dyDescent="0.25">
      <c r="A89" s="270"/>
      <c r="B89" s="270">
        <v>85516</v>
      </c>
      <c r="C89" s="270"/>
      <c r="D89" s="245" t="s">
        <v>147</v>
      </c>
      <c r="E89" s="311">
        <v>81650.25</v>
      </c>
      <c r="F89" s="311">
        <v>0</v>
      </c>
      <c r="G89" s="311">
        <v>4960570.25</v>
      </c>
      <c r="H89" s="311">
        <v>2455650.25</v>
      </c>
      <c r="I89" s="311">
        <v>2099000</v>
      </c>
      <c r="J89" s="311">
        <v>356650.25</v>
      </c>
      <c r="K89" s="311">
        <v>0</v>
      </c>
      <c r="L89" s="311">
        <v>0</v>
      </c>
      <c r="M89" s="777"/>
    </row>
    <row r="90" spans="1:17" ht="12" customHeight="1" x14ac:dyDescent="0.25">
      <c r="A90" s="221"/>
      <c r="B90" s="260"/>
      <c r="C90" s="261"/>
      <c r="D90" s="778" t="s">
        <v>319</v>
      </c>
      <c r="E90" s="262"/>
      <c r="F90" s="262"/>
      <c r="G90" s="262"/>
      <c r="H90" s="262"/>
      <c r="I90" s="262"/>
      <c r="J90" s="262"/>
      <c r="K90" s="262"/>
      <c r="L90" s="262"/>
      <c r="M90" s="779"/>
    </row>
    <row r="91" spans="1:17" ht="47.25" customHeight="1" x14ac:dyDescent="0.25">
      <c r="A91" s="236"/>
      <c r="B91" s="288" t="s">
        <v>359</v>
      </c>
      <c r="C91" s="323"/>
      <c r="D91" s="289" t="s">
        <v>368</v>
      </c>
      <c r="E91" s="266">
        <v>81650.25</v>
      </c>
      <c r="F91" s="265"/>
      <c r="G91" s="267">
        <v>81650.25</v>
      </c>
      <c r="H91" s="267">
        <v>81650.25</v>
      </c>
      <c r="I91" s="267"/>
      <c r="J91" s="267">
        <v>81650.25</v>
      </c>
      <c r="K91" s="267"/>
      <c r="L91" s="267"/>
      <c r="M91" s="313" t="s">
        <v>271</v>
      </c>
    </row>
    <row r="92" spans="1:17" ht="40.5" customHeight="1" x14ac:dyDescent="0.25">
      <c r="A92" s="270">
        <v>900</v>
      </c>
      <c r="B92" s="270"/>
      <c r="C92" s="270"/>
      <c r="D92" s="245" t="s">
        <v>369</v>
      </c>
      <c r="E92" s="279">
        <v>2681257.38</v>
      </c>
      <c r="F92" s="279">
        <v>731257.38</v>
      </c>
      <c r="G92" s="279">
        <v>74668954.460000008</v>
      </c>
      <c r="H92" s="279">
        <v>35404946.309999995</v>
      </c>
      <c r="I92" s="279">
        <v>6399539</v>
      </c>
      <c r="J92" s="279">
        <v>18502712.559999999</v>
      </c>
      <c r="K92" s="279">
        <v>10502694.75</v>
      </c>
      <c r="L92" s="279">
        <v>0</v>
      </c>
      <c r="M92" s="346"/>
    </row>
    <row r="93" spans="1:17" ht="40.5" customHeight="1" x14ac:dyDescent="0.25">
      <c r="A93" s="270"/>
      <c r="B93" s="270">
        <v>90002</v>
      </c>
      <c r="C93" s="346"/>
      <c r="D93" s="345" t="s">
        <v>152</v>
      </c>
      <c r="E93" s="311">
        <f>SUM(E94)</f>
        <v>0</v>
      </c>
      <c r="F93" s="311">
        <f t="shared" ref="F93" si="0">SUM(F94)</f>
        <v>731257.38</v>
      </c>
      <c r="G93" s="311">
        <f>SUM(G94)</f>
        <v>1174875.6200000001</v>
      </c>
      <c r="H93" s="311">
        <f t="shared" ref="H93:L93" si="1">SUM(H94)</f>
        <v>563742.62</v>
      </c>
      <c r="I93" s="311">
        <f t="shared" si="1"/>
        <v>563742.62</v>
      </c>
      <c r="J93" s="311">
        <f t="shared" si="1"/>
        <v>0</v>
      </c>
      <c r="K93" s="311">
        <f t="shared" si="1"/>
        <v>0</v>
      </c>
      <c r="L93" s="311">
        <f t="shared" si="1"/>
        <v>0</v>
      </c>
      <c r="M93" s="777"/>
    </row>
    <row r="94" spans="1:17" ht="49.5" customHeight="1" x14ac:dyDescent="0.25">
      <c r="A94" s="270"/>
      <c r="B94" s="270"/>
      <c r="C94" s="347">
        <v>6050</v>
      </c>
      <c r="D94" s="348" t="s">
        <v>370</v>
      </c>
      <c r="E94" s="348"/>
      <c r="F94" s="349">
        <v>731257.38</v>
      </c>
      <c r="G94" s="44">
        <v>1174875.6200000001</v>
      </c>
      <c r="H94" s="317">
        <v>563742.62</v>
      </c>
      <c r="I94" s="44">
        <v>563742.62</v>
      </c>
      <c r="J94" s="44"/>
      <c r="K94" s="44"/>
      <c r="L94" s="302"/>
      <c r="M94" s="777" t="s">
        <v>345</v>
      </c>
      <c r="Q94" s="59" t="s">
        <v>312</v>
      </c>
    </row>
    <row r="95" spans="1:17" ht="40.5" customHeight="1" x14ac:dyDescent="0.25">
      <c r="A95" s="270"/>
      <c r="B95" s="270">
        <v>90095</v>
      </c>
      <c r="C95" s="270"/>
      <c r="D95" s="281" t="s">
        <v>112</v>
      </c>
      <c r="E95" s="279">
        <v>2681257.38</v>
      </c>
      <c r="F95" s="279">
        <v>0</v>
      </c>
      <c r="G95" s="279">
        <v>37576432.380000003</v>
      </c>
      <c r="H95" s="279">
        <v>17209268.850000001</v>
      </c>
      <c r="I95" s="279">
        <v>2853157.38</v>
      </c>
      <c r="J95" s="279">
        <v>3853416.7199999997</v>
      </c>
      <c r="K95" s="279">
        <v>10502694.75</v>
      </c>
      <c r="L95" s="279">
        <v>0</v>
      </c>
      <c r="M95" s="247"/>
    </row>
    <row r="96" spans="1:17" ht="12" customHeight="1" x14ac:dyDescent="0.25">
      <c r="A96" s="221"/>
      <c r="B96" s="260"/>
      <c r="C96" s="261"/>
      <c r="D96" s="778" t="s">
        <v>319</v>
      </c>
      <c r="E96" s="262"/>
      <c r="F96" s="262"/>
      <c r="G96" s="262"/>
      <c r="H96" s="262"/>
      <c r="I96" s="262"/>
      <c r="J96" s="262"/>
      <c r="K96" s="262"/>
      <c r="L96" s="262"/>
      <c r="M96" s="779"/>
    </row>
    <row r="97" spans="1:13" ht="54.75" customHeight="1" x14ac:dyDescent="0.25">
      <c r="A97" s="236"/>
      <c r="B97" s="288" t="s">
        <v>320</v>
      </c>
      <c r="C97" s="350">
        <v>6050</v>
      </c>
      <c r="D97" s="307" t="s">
        <v>371</v>
      </c>
      <c r="E97" s="315">
        <v>1359722.46</v>
      </c>
      <c r="F97" s="307"/>
      <c r="G97" s="308">
        <v>1359722.46</v>
      </c>
      <c r="H97" s="317">
        <v>1359722.46</v>
      </c>
      <c r="I97" s="308">
        <v>359722.46</v>
      </c>
      <c r="J97" s="308">
        <v>1000000</v>
      </c>
      <c r="K97" s="308"/>
      <c r="L97" s="302"/>
      <c r="M97" s="776" t="s">
        <v>345</v>
      </c>
    </row>
    <row r="98" spans="1:13" ht="12" customHeight="1" x14ac:dyDescent="0.25">
      <c r="A98" s="221"/>
      <c r="B98" s="351"/>
      <c r="C98" s="261"/>
      <c r="D98" s="778" t="s">
        <v>319</v>
      </c>
      <c r="E98" s="262"/>
      <c r="F98" s="262"/>
      <c r="G98" s="262"/>
      <c r="H98" s="262"/>
      <c r="I98" s="262"/>
      <c r="J98" s="262"/>
      <c r="K98" s="262"/>
      <c r="L98" s="262"/>
      <c r="M98" s="779"/>
    </row>
    <row r="99" spans="1:13" ht="54.75" customHeight="1" x14ac:dyDescent="0.25">
      <c r="A99" s="236"/>
      <c r="B99" s="288" t="s">
        <v>372</v>
      </c>
      <c r="C99" s="350">
        <v>6050</v>
      </c>
      <c r="D99" s="307" t="s">
        <v>373</v>
      </c>
      <c r="E99" s="315">
        <v>1321534.92</v>
      </c>
      <c r="F99" s="307"/>
      <c r="G99" s="308">
        <v>1321534.92</v>
      </c>
      <c r="H99" s="317">
        <v>1321534.92</v>
      </c>
      <c r="I99" s="308">
        <v>321534.92</v>
      </c>
      <c r="J99" s="308">
        <v>1000000</v>
      </c>
      <c r="K99" s="308"/>
      <c r="L99" s="302"/>
      <c r="M99" s="776" t="s">
        <v>345</v>
      </c>
    </row>
    <row r="100" spans="1:13" ht="40.5" customHeight="1" x14ac:dyDescent="0.25">
      <c r="A100" s="270">
        <v>921</v>
      </c>
      <c r="B100" s="270"/>
      <c r="C100" s="270"/>
      <c r="D100" s="345" t="s">
        <v>374</v>
      </c>
      <c r="E100" s="311">
        <v>0</v>
      </c>
      <c r="F100" s="311">
        <v>19130.37</v>
      </c>
      <c r="G100" s="311">
        <v>106132.36</v>
      </c>
      <c r="H100" s="311">
        <v>57903.22</v>
      </c>
      <c r="I100" s="311">
        <v>57903.22</v>
      </c>
      <c r="J100" s="311">
        <v>0</v>
      </c>
      <c r="K100" s="311">
        <v>0</v>
      </c>
      <c r="L100" s="311">
        <v>0</v>
      </c>
      <c r="M100" s="777"/>
    </row>
    <row r="101" spans="1:13" ht="40.5" customHeight="1" x14ac:dyDescent="0.25">
      <c r="A101" s="270"/>
      <c r="B101" s="270">
        <v>92113</v>
      </c>
      <c r="C101" s="270"/>
      <c r="D101" s="345" t="s">
        <v>277</v>
      </c>
      <c r="E101" s="311">
        <v>0</v>
      </c>
      <c r="F101" s="311">
        <v>19130.37</v>
      </c>
      <c r="G101" s="311">
        <v>30665.37</v>
      </c>
      <c r="H101" s="311">
        <v>6750</v>
      </c>
      <c r="I101" s="311">
        <v>6750</v>
      </c>
      <c r="J101" s="311">
        <v>0</v>
      </c>
      <c r="K101" s="311">
        <v>0</v>
      </c>
      <c r="L101" s="311">
        <v>0</v>
      </c>
      <c r="M101" s="777"/>
    </row>
    <row r="102" spans="1:13" ht="40.5" customHeight="1" x14ac:dyDescent="0.25">
      <c r="A102" s="270"/>
      <c r="B102" s="270"/>
      <c r="C102" s="352"/>
      <c r="D102" s="348" t="s">
        <v>375</v>
      </c>
      <c r="E102" s="348"/>
      <c r="F102" s="349">
        <v>19130.37</v>
      </c>
      <c r="G102" s="44">
        <v>30665.37</v>
      </c>
      <c r="H102" s="317">
        <v>6750</v>
      </c>
      <c r="I102" s="44">
        <v>6750</v>
      </c>
      <c r="J102" s="44"/>
      <c r="K102" s="44"/>
      <c r="L102" s="302"/>
      <c r="M102" s="777" t="s">
        <v>376</v>
      </c>
    </row>
    <row r="103" spans="1:13" ht="40.5" customHeight="1" x14ac:dyDescent="0.25">
      <c r="A103" s="270"/>
      <c r="B103" s="270"/>
      <c r="C103" s="353"/>
      <c r="D103" s="354" t="s">
        <v>377</v>
      </c>
      <c r="E103" s="355">
        <v>507000</v>
      </c>
      <c r="F103" s="355">
        <v>207000</v>
      </c>
      <c r="G103" s="356">
        <v>4896999</v>
      </c>
      <c r="H103" s="356">
        <v>4894999</v>
      </c>
      <c r="I103" s="356">
        <v>4894999</v>
      </c>
      <c r="J103" s="355">
        <v>0</v>
      </c>
      <c r="K103" s="355">
        <v>0</v>
      </c>
      <c r="L103" s="355">
        <v>0</v>
      </c>
      <c r="M103" s="346"/>
    </row>
    <row r="104" spans="1:13" ht="40.5" customHeight="1" x14ac:dyDescent="0.25">
      <c r="A104" s="236">
        <v>801</v>
      </c>
      <c r="B104" s="236">
        <v>80101</v>
      </c>
      <c r="C104" s="357"/>
      <c r="D104" s="289" t="s">
        <v>378</v>
      </c>
      <c r="E104" s="331">
        <v>7000</v>
      </c>
      <c r="F104" s="289"/>
      <c r="G104" s="332">
        <v>57000</v>
      </c>
      <c r="H104" s="332">
        <v>57000</v>
      </c>
      <c r="I104" s="332">
        <v>57000</v>
      </c>
      <c r="J104" s="332"/>
      <c r="K104" s="332"/>
      <c r="L104" s="332"/>
      <c r="M104" s="776" t="s">
        <v>335</v>
      </c>
    </row>
    <row r="105" spans="1:13" ht="40.5" customHeight="1" x14ac:dyDescent="0.25">
      <c r="A105" s="270">
        <v>921</v>
      </c>
      <c r="B105" s="270">
        <v>92195</v>
      </c>
      <c r="C105" s="358"/>
      <c r="D105" s="359" t="s">
        <v>379</v>
      </c>
      <c r="E105" s="256"/>
      <c r="F105" s="255">
        <v>207000</v>
      </c>
      <c r="G105" s="360">
        <v>218000</v>
      </c>
      <c r="H105" s="361">
        <v>218000</v>
      </c>
      <c r="I105" s="360">
        <v>218000</v>
      </c>
      <c r="J105" s="362"/>
      <c r="K105" s="362"/>
      <c r="L105" s="362"/>
      <c r="M105" s="346" t="s">
        <v>335</v>
      </c>
    </row>
    <row r="106" spans="1:13" ht="40.5" customHeight="1" x14ac:dyDescent="0.25">
      <c r="A106" s="236">
        <v>926</v>
      </c>
      <c r="B106" s="236">
        <v>92601</v>
      </c>
      <c r="C106" s="363"/>
      <c r="D106" s="364" t="s">
        <v>380</v>
      </c>
      <c r="E106" s="365">
        <v>500000</v>
      </c>
      <c r="F106" s="265"/>
      <c r="G106" s="366">
        <v>2000000</v>
      </c>
      <c r="H106" s="367">
        <v>2000000</v>
      </c>
      <c r="I106" s="366">
        <v>2000000</v>
      </c>
      <c r="J106" s="368"/>
      <c r="K106" s="368"/>
      <c r="L106" s="368"/>
      <c r="M106" s="313" t="s">
        <v>335</v>
      </c>
    </row>
    <row r="107" spans="1:13" ht="40.5" customHeight="1" x14ac:dyDescent="0.25">
      <c r="A107" s="270">
        <v>926</v>
      </c>
      <c r="B107" s="270">
        <v>92601</v>
      </c>
      <c r="C107" s="369"/>
      <c r="D107" s="370" t="s">
        <v>381</v>
      </c>
      <c r="E107" s="371"/>
      <c r="F107" s="249"/>
      <c r="G107" s="274">
        <v>1502000</v>
      </c>
      <c r="H107" s="274">
        <v>1500000</v>
      </c>
      <c r="I107" s="274">
        <v>1500000</v>
      </c>
      <c r="J107" s="274"/>
      <c r="K107" s="274"/>
      <c r="L107" s="274"/>
      <c r="M107" s="777" t="s">
        <v>335</v>
      </c>
    </row>
  </sheetData>
  <pageMargins left="0.43307086614173229" right="0.43307086614173229" top="0.74803149606299213" bottom="0.74803149606299213" header="0.31496062992125984" footer="0.31496062992125984"/>
  <pageSetup paperSize="9" scale="78" fitToHeight="0" orientation="landscape" useFirstPageNumber="1" r:id="rId1"/>
  <headerFooter>
    <oddFooter>&amp;C&amp;"Arial,Normalny"&amp;8 &amp;P</oddFooter>
  </headerFooter>
  <rowBreaks count="6" manualBreakCount="6">
    <brk id="28" max="12" man="1"/>
    <brk id="42" max="12" man="1"/>
    <brk id="55" max="12" man="1"/>
    <brk id="68" max="12" man="1"/>
    <brk id="82" max="12" man="1"/>
    <brk id="94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13CA-20FB-45EA-91B4-81A1DD003849}">
  <sheetPr>
    <tabColor rgb="FFFFFF00"/>
    <pageSetUpPr fitToPage="1"/>
  </sheetPr>
  <dimension ref="A1:N83"/>
  <sheetViews>
    <sheetView zoomScale="120" zoomScaleNormal="120" workbookViewId="0">
      <pane ySplit="14" topLeftCell="A15" activePane="bottomLeft" state="frozen"/>
      <selection pane="bottomLeft"/>
    </sheetView>
  </sheetViews>
  <sheetFormatPr defaultColWidth="10.28515625" defaultRowHeight="11.25" x14ac:dyDescent="0.2"/>
  <cols>
    <col min="1" max="1" width="6.42578125" style="2" customWidth="1"/>
    <col min="2" max="2" width="58.5703125" style="2" customWidth="1"/>
    <col min="3" max="3" width="10.28515625" style="2"/>
    <col min="4" max="6" width="11.42578125" style="2" customWidth="1"/>
    <col min="7" max="7" width="11.5703125" style="2" customWidth="1"/>
    <col min="8" max="8" width="11.28515625" style="2" customWidth="1"/>
    <col min="9" max="9" width="11.5703125" style="2" customWidth="1"/>
    <col min="10" max="10" width="17" style="2" customWidth="1"/>
    <col min="11" max="11" width="16.28515625" style="2" customWidth="1"/>
    <col min="12" max="256" width="10.28515625" style="2"/>
    <col min="257" max="257" width="6.42578125" style="2" customWidth="1"/>
    <col min="258" max="258" width="58.28515625" style="2" customWidth="1"/>
    <col min="259" max="259" width="10.28515625" style="2"/>
    <col min="260" max="260" width="11" style="2" customWidth="1"/>
    <col min="261" max="262" width="9.7109375" style="2" customWidth="1"/>
    <col min="263" max="263" width="10.7109375" style="2" customWidth="1"/>
    <col min="264" max="265" width="11.28515625" style="2" customWidth="1"/>
    <col min="266" max="266" width="17" style="2" customWidth="1"/>
    <col min="267" max="267" width="16.28515625" style="2" customWidth="1"/>
    <col min="268" max="512" width="10.28515625" style="2"/>
    <col min="513" max="513" width="6.42578125" style="2" customWidth="1"/>
    <col min="514" max="514" width="58.28515625" style="2" customWidth="1"/>
    <col min="515" max="515" width="10.28515625" style="2"/>
    <col min="516" max="516" width="11" style="2" customWidth="1"/>
    <col min="517" max="518" width="9.7109375" style="2" customWidth="1"/>
    <col min="519" max="519" width="10.7109375" style="2" customWidth="1"/>
    <col min="520" max="521" width="11.28515625" style="2" customWidth="1"/>
    <col min="522" max="522" width="17" style="2" customWidth="1"/>
    <col min="523" max="523" width="16.28515625" style="2" customWidth="1"/>
    <col min="524" max="768" width="10.28515625" style="2"/>
    <col min="769" max="769" width="6.42578125" style="2" customWidth="1"/>
    <col min="770" max="770" width="58.28515625" style="2" customWidth="1"/>
    <col min="771" max="771" width="10.28515625" style="2"/>
    <col min="772" max="772" width="11" style="2" customWidth="1"/>
    <col min="773" max="774" width="9.7109375" style="2" customWidth="1"/>
    <col min="775" max="775" width="10.7109375" style="2" customWidth="1"/>
    <col min="776" max="777" width="11.28515625" style="2" customWidth="1"/>
    <col min="778" max="778" width="17" style="2" customWidth="1"/>
    <col min="779" max="779" width="16.28515625" style="2" customWidth="1"/>
    <col min="780" max="1024" width="10.28515625" style="2"/>
    <col min="1025" max="1025" width="6.42578125" style="2" customWidth="1"/>
    <col min="1026" max="1026" width="58.28515625" style="2" customWidth="1"/>
    <col min="1027" max="1027" width="10.28515625" style="2"/>
    <col min="1028" max="1028" width="11" style="2" customWidth="1"/>
    <col min="1029" max="1030" width="9.7109375" style="2" customWidth="1"/>
    <col min="1031" max="1031" width="10.7109375" style="2" customWidth="1"/>
    <col min="1032" max="1033" width="11.28515625" style="2" customWidth="1"/>
    <col min="1034" max="1034" width="17" style="2" customWidth="1"/>
    <col min="1035" max="1035" width="16.28515625" style="2" customWidth="1"/>
    <col min="1036" max="1280" width="10.28515625" style="2"/>
    <col min="1281" max="1281" width="6.42578125" style="2" customWidth="1"/>
    <col min="1282" max="1282" width="58.28515625" style="2" customWidth="1"/>
    <col min="1283" max="1283" width="10.28515625" style="2"/>
    <col min="1284" max="1284" width="11" style="2" customWidth="1"/>
    <col min="1285" max="1286" width="9.7109375" style="2" customWidth="1"/>
    <col min="1287" max="1287" width="10.7109375" style="2" customWidth="1"/>
    <col min="1288" max="1289" width="11.28515625" style="2" customWidth="1"/>
    <col min="1290" max="1290" width="17" style="2" customWidth="1"/>
    <col min="1291" max="1291" width="16.28515625" style="2" customWidth="1"/>
    <col min="1292" max="1536" width="10.28515625" style="2"/>
    <col min="1537" max="1537" width="6.42578125" style="2" customWidth="1"/>
    <col min="1538" max="1538" width="58.28515625" style="2" customWidth="1"/>
    <col min="1539" max="1539" width="10.28515625" style="2"/>
    <col min="1540" max="1540" width="11" style="2" customWidth="1"/>
    <col min="1541" max="1542" width="9.7109375" style="2" customWidth="1"/>
    <col min="1543" max="1543" width="10.7109375" style="2" customWidth="1"/>
    <col min="1544" max="1545" width="11.28515625" style="2" customWidth="1"/>
    <col min="1546" max="1546" width="17" style="2" customWidth="1"/>
    <col min="1547" max="1547" width="16.28515625" style="2" customWidth="1"/>
    <col min="1548" max="1792" width="10.28515625" style="2"/>
    <col min="1793" max="1793" width="6.42578125" style="2" customWidth="1"/>
    <col min="1794" max="1794" width="58.28515625" style="2" customWidth="1"/>
    <col min="1795" max="1795" width="10.28515625" style="2"/>
    <col min="1796" max="1796" width="11" style="2" customWidth="1"/>
    <col min="1797" max="1798" width="9.7109375" style="2" customWidth="1"/>
    <col min="1799" max="1799" width="10.7109375" style="2" customWidth="1"/>
    <col min="1800" max="1801" width="11.28515625" style="2" customWidth="1"/>
    <col min="1802" max="1802" width="17" style="2" customWidth="1"/>
    <col min="1803" max="1803" width="16.28515625" style="2" customWidth="1"/>
    <col min="1804" max="2048" width="10.28515625" style="2"/>
    <col min="2049" max="2049" width="6.42578125" style="2" customWidth="1"/>
    <col min="2050" max="2050" width="58.28515625" style="2" customWidth="1"/>
    <col min="2051" max="2051" width="10.28515625" style="2"/>
    <col min="2052" max="2052" width="11" style="2" customWidth="1"/>
    <col min="2053" max="2054" width="9.7109375" style="2" customWidth="1"/>
    <col min="2055" max="2055" width="10.7109375" style="2" customWidth="1"/>
    <col min="2056" max="2057" width="11.28515625" style="2" customWidth="1"/>
    <col min="2058" max="2058" width="17" style="2" customWidth="1"/>
    <col min="2059" max="2059" width="16.28515625" style="2" customWidth="1"/>
    <col min="2060" max="2304" width="10.28515625" style="2"/>
    <col min="2305" max="2305" width="6.42578125" style="2" customWidth="1"/>
    <col min="2306" max="2306" width="58.28515625" style="2" customWidth="1"/>
    <col min="2307" max="2307" width="10.28515625" style="2"/>
    <col min="2308" max="2308" width="11" style="2" customWidth="1"/>
    <col min="2309" max="2310" width="9.7109375" style="2" customWidth="1"/>
    <col min="2311" max="2311" width="10.7109375" style="2" customWidth="1"/>
    <col min="2312" max="2313" width="11.28515625" style="2" customWidth="1"/>
    <col min="2314" max="2314" width="17" style="2" customWidth="1"/>
    <col min="2315" max="2315" width="16.28515625" style="2" customWidth="1"/>
    <col min="2316" max="2560" width="10.28515625" style="2"/>
    <col min="2561" max="2561" width="6.42578125" style="2" customWidth="1"/>
    <col min="2562" max="2562" width="58.28515625" style="2" customWidth="1"/>
    <col min="2563" max="2563" width="10.28515625" style="2"/>
    <col min="2564" max="2564" width="11" style="2" customWidth="1"/>
    <col min="2565" max="2566" width="9.7109375" style="2" customWidth="1"/>
    <col min="2567" max="2567" width="10.7109375" style="2" customWidth="1"/>
    <col min="2568" max="2569" width="11.28515625" style="2" customWidth="1"/>
    <col min="2570" max="2570" width="17" style="2" customWidth="1"/>
    <col min="2571" max="2571" width="16.28515625" style="2" customWidth="1"/>
    <col min="2572" max="2816" width="10.28515625" style="2"/>
    <col min="2817" max="2817" width="6.42578125" style="2" customWidth="1"/>
    <col min="2818" max="2818" width="58.28515625" style="2" customWidth="1"/>
    <col min="2819" max="2819" width="10.28515625" style="2"/>
    <col min="2820" max="2820" width="11" style="2" customWidth="1"/>
    <col min="2821" max="2822" width="9.7109375" style="2" customWidth="1"/>
    <col min="2823" max="2823" width="10.7109375" style="2" customWidth="1"/>
    <col min="2824" max="2825" width="11.28515625" style="2" customWidth="1"/>
    <col min="2826" max="2826" width="17" style="2" customWidth="1"/>
    <col min="2827" max="2827" width="16.28515625" style="2" customWidth="1"/>
    <col min="2828" max="3072" width="10.28515625" style="2"/>
    <col min="3073" max="3073" width="6.42578125" style="2" customWidth="1"/>
    <col min="3074" max="3074" width="58.28515625" style="2" customWidth="1"/>
    <col min="3075" max="3075" width="10.28515625" style="2"/>
    <col min="3076" max="3076" width="11" style="2" customWidth="1"/>
    <col min="3077" max="3078" width="9.7109375" style="2" customWidth="1"/>
    <col min="3079" max="3079" width="10.7109375" style="2" customWidth="1"/>
    <col min="3080" max="3081" width="11.28515625" style="2" customWidth="1"/>
    <col min="3082" max="3082" width="17" style="2" customWidth="1"/>
    <col min="3083" max="3083" width="16.28515625" style="2" customWidth="1"/>
    <col min="3084" max="3328" width="10.28515625" style="2"/>
    <col min="3329" max="3329" width="6.42578125" style="2" customWidth="1"/>
    <col min="3330" max="3330" width="58.28515625" style="2" customWidth="1"/>
    <col min="3331" max="3331" width="10.28515625" style="2"/>
    <col min="3332" max="3332" width="11" style="2" customWidth="1"/>
    <col min="3333" max="3334" width="9.7109375" style="2" customWidth="1"/>
    <col min="3335" max="3335" width="10.7109375" style="2" customWidth="1"/>
    <col min="3336" max="3337" width="11.28515625" style="2" customWidth="1"/>
    <col min="3338" max="3338" width="17" style="2" customWidth="1"/>
    <col min="3339" max="3339" width="16.28515625" style="2" customWidth="1"/>
    <col min="3340" max="3584" width="10.28515625" style="2"/>
    <col min="3585" max="3585" width="6.42578125" style="2" customWidth="1"/>
    <col min="3586" max="3586" width="58.28515625" style="2" customWidth="1"/>
    <col min="3587" max="3587" width="10.28515625" style="2"/>
    <col min="3588" max="3588" width="11" style="2" customWidth="1"/>
    <col min="3589" max="3590" width="9.7109375" style="2" customWidth="1"/>
    <col min="3591" max="3591" width="10.7109375" style="2" customWidth="1"/>
    <col min="3592" max="3593" width="11.28515625" style="2" customWidth="1"/>
    <col min="3594" max="3594" width="17" style="2" customWidth="1"/>
    <col min="3595" max="3595" width="16.28515625" style="2" customWidth="1"/>
    <col min="3596" max="3840" width="10.28515625" style="2"/>
    <col min="3841" max="3841" width="6.42578125" style="2" customWidth="1"/>
    <col min="3842" max="3842" width="58.28515625" style="2" customWidth="1"/>
    <col min="3843" max="3843" width="10.28515625" style="2"/>
    <col min="3844" max="3844" width="11" style="2" customWidth="1"/>
    <col min="3845" max="3846" width="9.7109375" style="2" customWidth="1"/>
    <col min="3847" max="3847" width="10.7109375" style="2" customWidth="1"/>
    <col min="3848" max="3849" width="11.28515625" style="2" customWidth="1"/>
    <col min="3850" max="3850" width="17" style="2" customWidth="1"/>
    <col min="3851" max="3851" width="16.28515625" style="2" customWidth="1"/>
    <col min="3852" max="4096" width="10.28515625" style="2"/>
    <col min="4097" max="4097" width="6.42578125" style="2" customWidth="1"/>
    <col min="4098" max="4098" width="58.28515625" style="2" customWidth="1"/>
    <col min="4099" max="4099" width="10.28515625" style="2"/>
    <col min="4100" max="4100" width="11" style="2" customWidth="1"/>
    <col min="4101" max="4102" width="9.7109375" style="2" customWidth="1"/>
    <col min="4103" max="4103" width="10.7109375" style="2" customWidth="1"/>
    <col min="4104" max="4105" width="11.28515625" style="2" customWidth="1"/>
    <col min="4106" max="4106" width="17" style="2" customWidth="1"/>
    <col min="4107" max="4107" width="16.28515625" style="2" customWidth="1"/>
    <col min="4108" max="4352" width="10.28515625" style="2"/>
    <col min="4353" max="4353" width="6.42578125" style="2" customWidth="1"/>
    <col min="4354" max="4354" width="58.28515625" style="2" customWidth="1"/>
    <col min="4355" max="4355" width="10.28515625" style="2"/>
    <col min="4356" max="4356" width="11" style="2" customWidth="1"/>
    <col min="4357" max="4358" width="9.7109375" style="2" customWidth="1"/>
    <col min="4359" max="4359" width="10.7109375" style="2" customWidth="1"/>
    <col min="4360" max="4361" width="11.28515625" style="2" customWidth="1"/>
    <col min="4362" max="4362" width="17" style="2" customWidth="1"/>
    <col min="4363" max="4363" width="16.28515625" style="2" customWidth="1"/>
    <col min="4364" max="4608" width="10.28515625" style="2"/>
    <col min="4609" max="4609" width="6.42578125" style="2" customWidth="1"/>
    <col min="4610" max="4610" width="58.28515625" style="2" customWidth="1"/>
    <col min="4611" max="4611" width="10.28515625" style="2"/>
    <col min="4612" max="4612" width="11" style="2" customWidth="1"/>
    <col min="4613" max="4614" width="9.7109375" style="2" customWidth="1"/>
    <col min="4615" max="4615" width="10.7109375" style="2" customWidth="1"/>
    <col min="4616" max="4617" width="11.28515625" style="2" customWidth="1"/>
    <col min="4618" max="4618" width="17" style="2" customWidth="1"/>
    <col min="4619" max="4619" width="16.28515625" style="2" customWidth="1"/>
    <col min="4620" max="4864" width="10.28515625" style="2"/>
    <col min="4865" max="4865" width="6.42578125" style="2" customWidth="1"/>
    <col min="4866" max="4866" width="58.28515625" style="2" customWidth="1"/>
    <col min="4867" max="4867" width="10.28515625" style="2"/>
    <col min="4868" max="4868" width="11" style="2" customWidth="1"/>
    <col min="4869" max="4870" width="9.7109375" style="2" customWidth="1"/>
    <col min="4871" max="4871" width="10.7109375" style="2" customWidth="1"/>
    <col min="4872" max="4873" width="11.28515625" style="2" customWidth="1"/>
    <col min="4874" max="4874" width="17" style="2" customWidth="1"/>
    <col min="4875" max="4875" width="16.28515625" style="2" customWidth="1"/>
    <col min="4876" max="5120" width="10.28515625" style="2"/>
    <col min="5121" max="5121" width="6.42578125" style="2" customWidth="1"/>
    <col min="5122" max="5122" width="58.28515625" style="2" customWidth="1"/>
    <col min="5123" max="5123" width="10.28515625" style="2"/>
    <col min="5124" max="5124" width="11" style="2" customWidth="1"/>
    <col min="5125" max="5126" width="9.7109375" style="2" customWidth="1"/>
    <col min="5127" max="5127" width="10.7109375" style="2" customWidth="1"/>
    <col min="5128" max="5129" width="11.28515625" style="2" customWidth="1"/>
    <col min="5130" max="5130" width="17" style="2" customWidth="1"/>
    <col min="5131" max="5131" width="16.28515625" style="2" customWidth="1"/>
    <col min="5132" max="5376" width="10.28515625" style="2"/>
    <col min="5377" max="5377" width="6.42578125" style="2" customWidth="1"/>
    <col min="5378" max="5378" width="58.28515625" style="2" customWidth="1"/>
    <col min="5379" max="5379" width="10.28515625" style="2"/>
    <col min="5380" max="5380" width="11" style="2" customWidth="1"/>
    <col min="5381" max="5382" width="9.7109375" style="2" customWidth="1"/>
    <col min="5383" max="5383" width="10.7109375" style="2" customWidth="1"/>
    <col min="5384" max="5385" width="11.28515625" style="2" customWidth="1"/>
    <col min="5386" max="5386" width="17" style="2" customWidth="1"/>
    <col min="5387" max="5387" width="16.28515625" style="2" customWidth="1"/>
    <col min="5388" max="5632" width="10.28515625" style="2"/>
    <col min="5633" max="5633" width="6.42578125" style="2" customWidth="1"/>
    <col min="5634" max="5634" width="58.28515625" style="2" customWidth="1"/>
    <col min="5635" max="5635" width="10.28515625" style="2"/>
    <col min="5636" max="5636" width="11" style="2" customWidth="1"/>
    <col min="5637" max="5638" width="9.7109375" style="2" customWidth="1"/>
    <col min="5639" max="5639" width="10.7109375" style="2" customWidth="1"/>
    <col min="5640" max="5641" width="11.28515625" style="2" customWidth="1"/>
    <col min="5642" max="5642" width="17" style="2" customWidth="1"/>
    <col min="5643" max="5643" width="16.28515625" style="2" customWidth="1"/>
    <col min="5644" max="5888" width="10.28515625" style="2"/>
    <col min="5889" max="5889" width="6.42578125" style="2" customWidth="1"/>
    <col min="5890" max="5890" width="58.28515625" style="2" customWidth="1"/>
    <col min="5891" max="5891" width="10.28515625" style="2"/>
    <col min="5892" max="5892" width="11" style="2" customWidth="1"/>
    <col min="5893" max="5894" width="9.7109375" style="2" customWidth="1"/>
    <col min="5895" max="5895" width="10.7109375" style="2" customWidth="1"/>
    <col min="5896" max="5897" width="11.28515625" style="2" customWidth="1"/>
    <col min="5898" max="5898" width="17" style="2" customWidth="1"/>
    <col min="5899" max="5899" width="16.28515625" style="2" customWidth="1"/>
    <col min="5900" max="6144" width="10.28515625" style="2"/>
    <col min="6145" max="6145" width="6.42578125" style="2" customWidth="1"/>
    <col min="6146" max="6146" width="58.28515625" style="2" customWidth="1"/>
    <col min="6147" max="6147" width="10.28515625" style="2"/>
    <col min="6148" max="6148" width="11" style="2" customWidth="1"/>
    <col min="6149" max="6150" width="9.7109375" style="2" customWidth="1"/>
    <col min="6151" max="6151" width="10.7109375" style="2" customWidth="1"/>
    <col min="6152" max="6153" width="11.28515625" style="2" customWidth="1"/>
    <col min="6154" max="6154" width="17" style="2" customWidth="1"/>
    <col min="6155" max="6155" width="16.28515625" style="2" customWidth="1"/>
    <col min="6156" max="6400" width="10.28515625" style="2"/>
    <col min="6401" max="6401" width="6.42578125" style="2" customWidth="1"/>
    <col min="6402" max="6402" width="58.28515625" style="2" customWidth="1"/>
    <col min="6403" max="6403" width="10.28515625" style="2"/>
    <col min="6404" max="6404" width="11" style="2" customWidth="1"/>
    <col min="6405" max="6406" width="9.7109375" style="2" customWidth="1"/>
    <col min="6407" max="6407" width="10.7109375" style="2" customWidth="1"/>
    <col min="6408" max="6409" width="11.28515625" style="2" customWidth="1"/>
    <col min="6410" max="6410" width="17" style="2" customWidth="1"/>
    <col min="6411" max="6411" width="16.28515625" style="2" customWidth="1"/>
    <col min="6412" max="6656" width="10.28515625" style="2"/>
    <col min="6657" max="6657" width="6.42578125" style="2" customWidth="1"/>
    <col min="6658" max="6658" width="58.28515625" style="2" customWidth="1"/>
    <col min="6659" max="6659" width="10.28515625" style="2"/>
    <col min="6660" max="6660" width="11" style="2" customWidth="1"/>
    <col min="6661" max="6662" width="9.7109375" style="2" customWidth="1"/>
    <col min="6663" max="6663" width="10.7109375" style="2" customWidth="1"/>
    <col min="6664" max="6665" width="11.28515625" style="2" customWidth="1"/>
    <col min="6666" max="6666" width="17" style="2" customWidth="1"/>
    <col min="6667" max="6667" width="16.28515625" style="2" customWidth="1"/>
    <col min="6668" max="6912" width="10.28515625" style="2"/>
    <col min="6913" max="6913" width="6.42578125" style="2" customWidth="1"/>
    <col min="6914" max="6914" width="58.28515625" style="2" customWidth="1"/>
    <col min="6915" max="6915" width="10.28515625" style="2"/>
    <col min="6916" max="6916" width="11" style="2" customWidth="1"/>
    <col min="6917" max="6918" width="9.7109375" style="2" customWidth="1"/>
    <col min="6919" max="6919" width="10.7109375" style="2" customWidth="1"/>
    <col min="6920" max="6921" width="11.28515625" style="2" customWidth="1"/>
    <col min="6922" max="6922" width="17" style="2" customWidth="1"/>
    <col min="6923" max="6923" width="16.28515625" style="2" customWidth="1"/>
    <col min="6924" max="7168" width="10.28515625" style="2"/>
    <col min="7169" max="7169" width="6.42578125" style="2" customWidth="1"/>
    <col min="7170" max="7170" width="58.28515625" style="2" customWidth="1"/>
    <col min="7171" max="7171" width="10.28515625" style="2"/>
    <col min="7172" max="7172" width="11" style="2" customWidth="1"/>
    <col min="7173" max="7174" width="9.7109375" style="2" customWidth="1"/>
    <col min="7175" max="7175" width="10.7109375" style="2" customWidth="1"/>
    <col min="7176" max="7177" width="11.28515625" style="2" customWidth="1"/>
    <col min="7178" max="7178" width="17" style="2" customWidth="1"/>
    <col min="7179" max="7179" width="16.28515625" style="2" customWidth="1"/>
    <col min="7180" max="7424" width="10.28515625" style="2"/>
    <col min="7425" max="7425" width="6.42578125" style="2" customWidth="1"/>
    <col min="7426" max="7426" width="58.28515625" style="2" customWidth="1"/>
    <col min="7427" max="7427" width="10.28515625" style="2"/>
    <col min="7428" max="7428" width="11" style="2" customWidth="1"/>
    <col min="7429" max="7430" width="9.7109375" style="2" customWidth="1"/>
    <col min="7431" max="7431" width="10.7109375" style="2" customWidth="1"/>
    <col min="7432" max="7433" width="11.28515625" style="2" customWidth="1"/>
    <col min="7434" max="7434" width="17" style="2" customWidth="1"/>
    <col min="7435" max="7435" width="16.28515625" style="2" customWidth="1"/>
    <col min="7436" max="7680" width="10.28515625" style="2"/>
    <col min="7681" max="7681" width="6.42578125" style="2" customWidth="1"/>
    <col min="7682" max="7682" width="58.28515625" style="2" customWidth="1"/>
    <col min="7683" max="7683" width="10.28515625" style="2"/>
    <col min="7684" max="7684" width="11" style="2" customWidth="1"/>
    <col min="7685" max="7686" width="9.7109375" style="2" customWidth="1"/>
    <col min="7687" max="7687" width="10.7109375" style="2" customWidth="1"/>
    <col min="7688" max="7689" width="11.28515625" style="2" customWidth="1"/>
    <col min="7690" max="7690" width="17" style="2" customWidth="1"/>
    <col min="7691" max="7691" width="16.28515625" style="2" customWidth="1"/>
    <col min="7692" max="7936" width="10.28515625" style="2"/>
    <col min="7937" max="7937" width="6.42578125" style="2" customWidth="1"/>
    <col min="7938" max="7938" width="58.28515625" style="2" customWidth="1"/>
    <col min="7939" max="7939" width="10.28515625" style="2"/>
    <col min="7940" max="7940" width="11" style="2" customWidth="1"/>
    <col min="7941" max="7942" width="9.7109375" style="2" customWidth="1"/>
    <col min="7943" max="7943" width="10.7109375" style="2" customWidth="1"/>
    <col min="7944" max="7945" width="11.28515625" style="2" customWidth="1"/>
    <col min="7946" max="7946" width="17" style="2" customWidth="1"/>
    <col min="7947" max="7947" width="16.28515625" style="2" customWidth="1"/>
    <col min="7948" max="8192" width="10.28515625" style="2"/>
    <col min="8193" max="8193" width="6.42578125" style="2" customWidth="1"/>
    <col min="8194" max="8194" width="58.28515625" style="2" customWidth="1"/>
    <col min="8195" max="8195" width="10.28515625" style="2"/>
    <col min="8196" max="8196" width="11" style="2" customWidth="1"/>
    <col min="8197" max="8198" width="9.7109375" style="2" customWidth="1"/>
    <col min="8199" max="8199" width="10.7109375" style="2" customWidth="1"/>
    <col min="8200" max="8201" width="11.28515625" style="2" customWidth="1"/>
    <col min="8202" max="8202" width="17" style="2" customWidth="1"/>
    <col min="8203" max="8203" width="16.28515625" style="2" customWidth="1"/>
    <col min="8204" max="8448" width="10.28515625" style="2"/>
    <col min="8449" max="8449" width="6.42578125" style="2" customWidth="1"/>
    <col min="8450" max="8450" width="58.28515625" style="2" customWidth="1"/>
    <col min="8451" max="8451" width="10.28515625" style="2"/>
    <col min="8452" max="8452" width="11" style="2" customWidth="1"/>
    <col min="8453" max="8454" width="9.7109375" style="2" customWidth="1"/>
    <col min="8455" max="8455" width="10.7109375" style="2" customWidth="1"/>
    <col min="8456" max="8457" width="11.28515625" style="2" customWidth="1"/>
    <col min="8458" max="8458" width="17" style="2" customWidth="1"/>
    <col min="8459" max="8459" width="16.28515625" style="2" customWidth="1"/>
    <col min="8460" max="8704" width="10.28515625" style="2"/>
    <col min="8705" max="8705" width="6.42578125" style="2" customWidth="1"/>
    <col min="8706" max="8706" width="58.28515625" style="2" customWidth="1"/>
    <col min="8707" max="8707" width="10.28515625" style="2"/>
    <col min="8708" max="8708" width="11" style="2" customWidth="1"/>
    <col min="8709" max="8710" width="9.7109375" style="2" customWidth="1"/>
    <col min="8711" max="8711" width="10.7109375" style="2" customWidth="1"/>
    <col min="8712" max="8713" width="11.28515625" style="2" customWidth="1"/>
    <col min="8714" max="8714" width="17" style="2" customWidth="1"/>
    <col min="8715" max="8715" width="16.28515625" style="2" customWidth="1"/>
    <col min="8716" max="8960" width="10.28515625" style="2"/>
    <col min="8961" max="8961" width="6.42578125" style="2" customWidth="1"/>
    <col min="8962" max="8962" width="58.28515625" style="2" customWidth="1"/>
    <col min="8963" max="8963" width="10.28515625" style="2"/>
    <col min="8964" max="8964" width="11" style="2" customWidth="1"/>
    <col min="8965" max="8966" width="9.7109375" style="2" customWidth="1"/>
    <col min="8967" max="8967" width="10.7109375" style="2" customWidth="1"/>
    <col min="8968" max="8969" width="11.28515625" style="2" customWidth="1"/>
    <col min="8970" max="8970" width="17" style="2" customWidth="1"/>
    <col min="8971" max="8971" width="16.28515625" style="2" customWidth="1"/>
    <col min="8972" max="9216" width="10.28515625" style="2"/>
    <col min="9217" max="9217" width="6.42578125" style="2" customWidth="1"/>
    <col min="9218" max="9218" width="58.28515625" style="2" customWidth="1"/>
    <col min="9219" max="9219" width="10.28515625" style="2"/>
    <col min="9220" max="9220" width="11" style="2" customWidth="1"/>
    <col min="9221" max="9222" width="9.7109375" style="2" customWidth="1"/>
    <col min="9223" max="9223" width="10.7109375" style="2" customWidth="1"/>
    <col min="9224" max="9225" width="11.28515625" style="2" customWidth="1"/>
    <col min="9226" max="9226" width="17" style="2" customWidth="1"/>
    <col min="9227" max="9227" width="16.28515625" style="2" customWidth="1"/>
    <col min="9228" max="9472" width="10.28515625" style="2"/>
    <col min="9473" max="9473" width="6.42578125" style="2" customWidth="1"/>
    <col min="9474" max="9474" width="58.28515625" style="2" customWidth="1"/>
    <col min="9475" max="9475" width="10.28515625" style="2"/>
    <col min="9476" max="9476" width="11" style="2" customWidth="1"/>
    <col min="9477" max="9478" width="9.7109375" style="2" customWidth="1"/>
    <col min="9479" max="9479" width="10.7109375" style="2" customWidth="1"/>
    <col min="9480" max="9481" width="11.28515625" style="2" customWidth="1"/>
    <col min="9482" max="9482" width="17" style="2" customWidth="1"/>
    <col min="9483" max="9483" width="16.28515625" style="2" customWidth="1"/>
    <col min="9484" max="9728" width="10.28515625" style="2"/>
    <col min="9729" max="9729" width="6.42578125" style="2" customWidth="1"/>
    <col min="9730" max="9730" width="58.28515625" style="2" customWidth="1"/>
    <col min="9731" max="9731" width="10.28515625" style="2"/>
    <col min="9732" max="9732" width="11" style="2" customWidth="1"/>
    <col min="9733" max="9734" width="9.7109375" style="2" customWidth="1"/>
    <col min="9735" max="9735" width="10.7109375" style="2" customWidth="1"/>
    <col min="9736" max="9737" width="11.28515625" style="2" customWidth="1"/>
    <col min="9738" max="9738" width="17" style="2" customWidth="1"/>
    <col min="9739" max="9739" width="16.28515625" style="2" customWidth="1"/>
    <col min="9740" max="9984" width="10.28515625" style="2"/>
    <col min="9985" max="9985" width="6.42578125" style="2" customWidth="1"/>
    <col min="9986" max="9986" width="58.28515625" style="2" customWidth="1"/>
    <col min="9987" max="9987" width="10.28515625" style="2"/>
    <col min="9988" max="9988" width="11" style="2" customWidth="1"/>
    <col min="9989" max="9990" width="9.7109375" style="2" customWidth="1"/>
    <col min="9991" max="9991" width="10.7109375" style="2" customWidth="1"/>
    <col min="9992" max="9993" width="11.28515625" style="2" customWidth="1"/>
    <col min="9994" max="9994" width="17" style="2" customWidth="1"/>
    <col min="9995" max="9995" width="16.28515625" style="2" customWidth="1"/>
    <col min="9996" max="10240" width="10.28515625" style="2"/>
    <col min="10241" max="10241" width="6.42578125" style="2" customWidth="1"/>
    <col min="10242" max="10242" width="58.28515625" style="2" customWidth="1"/>
    <col min="10243" max="10243" width="10.28515625" style="2"/>
    <col min="10244" max="10244" width="11" style="2" customWidth="1"/>
    <col min="10245" max="10246" width="9.7109375" style="2" customWidth="1"/>
    <col min="10247" max="10247" width="10.7109375" style="2" customWidth="1"/>
    <col min="10248" max="10249" width="11.28515625" style="2" customWidth="1"/>
    <col min="10250" max="10250" width="17" style="2" customWidth="1"/>
    <col min="10251" max="10251" width="16.28515625" style="2" customWidth="1"/>
    <col min="10252" max="10496" width="10.28515625" style="2"/>
    <col min="10497" max="10497" width="6.42578125" style="2" customWidth="1"/>
    <col min="10498" max="10498" width="58.28515625" style="2" customWidth="1"/>
    <col min="10499" max="10499" width="10.28515625" style="2"/>
    <col min="10500" max="10500" width="11" style="2" customWidth="1"/>
    <col min="10501" max="10502" width="9.7109375" style="2" customWidth="1"/>
    <col min="10503" max="10503" width="10.7109375" style="2" customWidth="1"/>
    <col min="10504" max="10505" width="11.28515625" style="2" customWidth="1"/>
    <col min="10506" max="10506" width="17" style="2" customWidth="1"/>
    <col min="10507" max="10507" width="16.28515625" style="2" customWidth="1"/>
    <col min="10508" max="10752" width="10.28515625" style="2"/>
    <col min="10753" max="10753" width="6.42578125" style="2" customWidth="1"/>
    <col min="10754" max="10754" width="58.28515625" style="2" customWidth="1"/>
    <col min="10755" max="10755" width="10.28515625" style="2"/>
    <col min="10756" max="10756" width="11" style="2" customWidth="1"/>
    <col min="10757" max="10758" width="9.7109375" style="2" customWidth="1"/>
    <col min="10759" max="10759" width="10.7109375" style="2" customWidth="1"/>
    <col min="10760" max="10761" width="11.28515625" style="2" customWidth="1"/>
    <col min="10762" max="10762" width="17" style="2" customWidth="1"/>
    <col min="10763" max="10763" width="16.28515625" style="2" customWidth="1"/>
    <col min="10764" max="11008" width="10.28515625" style="2"/>
    <col min="11009" max="11009" width="6.42578125" style="2" customWidth="1"/>
    <col min="11010" max="11010" width="58.28515625" style="2" customWidth="1"/>
    <col min="11011" max="11011" width="10.28515625" style="2"/>
    <col min="11012" max="11012" width="11" style="2" customWidth="1"/>
    <col min="11013" max="11014" width="9.7109375" style="2" customWidth="1"/>
    <col min="11015" max="11015" width="10.7109375" style="2" customWidth="1"/>
    <col min="11016" max="11017" width="11.28515625" style="2" customWidth="1"/>
    <col min="11018" max="11018" width="17" style="2" customWidth="1"/>
    <col min="11019" max="11019" width="16.28515625" style="2" customWidth="1"/>
    <col min="11020" max="11264" width="10.28515625" style="2"/>
    <col min="11265" max="11265" width="6.42578125" style="2" customWidth="1"/>
    <col min="11266" max="11266" width="58.28515625" style="2" customWidth="1"/>
    <col min="11267" max="11267" width="10.28515625" style="2"/>
    <col min="11268" max="11268" width="11" style="2" customWidth="1"/>
    <col min="11269" max="11270" width="9.7109375" style="2" customWidth="1"/>
    <col min="11271" max="11271" width="10.7109375" style="2" customWidth="1"/>
    <col min="11272" max="11273" width="11.28515625" style="2" customWidth="1"/>
    <col min="11274" max="11274" width="17" style="2" customWidth="1"/>
    <col min="11275" max="11275" width="16.28515625" style="2" customWidth="1"/>
    <col min="11276" max="11520" width="10.28515625" style="2"/>
    <col min="11521" max="11521" width="6.42578125" style="2" customWidth="1"/>
    <col min="11522" max="11522" width="58.28515625" style="2" customWidth="1"/>
    <col min="11523" max="11523" width="10.28515625" style="2"/>
    <col min="11524" max="11524" width="11" style="2" customWidth="1"/>
    <col min="11525" max="11526" width="9.7109375" style="2" customWidth="1"/>
    <col min="11527" max="11527" width="10.7109375" style="2" customWidth="1"/>
    <col min="11528" max="11529" width="11.28515625" style="2" customWidth="1"/>
    <col min="11530" max="11530" width="17" style="2" customWidth="1"/>
    <col min="11531" max="11531" width="16.28515625" style="2" customWidth="1"/>
    <col min="11532" max="11776" width="10.28515625" style="2"/>
    <col min="11777" max="11777" width="6.42578125" style="2" customWidth="1"/>
    <col min="11778" max="11778" width="58.28515625" style="2" customWidth="1"/>
    <col min="11779" max="11779" width="10.28515625" style="2"/>
    <col min="11780" max="11780" width="11" style="2" customWidth="1"/>
    <col min="11781" max="11782" width="9.7109375" style="2" customWidth="1"/>
    <col min="11783" max="11783" width="10.7109375" style="2" customWidth="1"/>
    <col min="11784" max="11785" width="11.28515625" style="2" customWidth="1"/>
    <col min="11786" max="11786" width="17" style="2" customWidth="1"/>
    <col min="11787" max="11787" width="16.28515625" style="2" customWidth="1"/>
    <col min="11788" max="12032" width="10.28515625" style="2"/>
    <col min="12033" max="12033" width="6.42578125" style="2" customWidth="1"/>
    <col min="12034" max="12034" width="58.28515625" style="2" customWidth="1"/>
    <col min="12035" max="12035" width="10.28515625" style="2"/>
    <col min="12036" max="12036" width="11" style="2" customWidth="1"/>
    <col min="12037" max="12038" width="9.7109375" style="2" customWidth="1"/>
    <col min="12039" max="12039" width="10.7109375" style="2" customWidth="1"/>
    <col min="12040" max="12041" width="11.28515625" style="2" customWidth="1"/>
    <col min="12042" max="12042" width="17" style="2" customWidth="1"/>
    <col min="12043" max="12043" width="16.28515625" style="2" customWidth="1"/>
    <col min="12044" max="12288" width="10.28515625" style="2"/>
    <col min="12289" max="12289" width="6.42578125" style="2" customWidth="1"/>
    <col min="12290" max="12290" width="58.28515625" style="2" customWidth="1"/>
    <col min="12291" max="12291" width="10.28515625" style="2"/>
    <col min="12292" max="12292" width="11" style="2" customWidth="1"/>
    <col min="12293" max="12294" width="9.7109375" style="2" customWidth="1"/>
    <col min="12295" max="12295" width="10.7109375" style="2" customWidth="1"/>
    <col min="12296" max="12297" width="11.28515625" style="2" customWidth="1"/>
    <col min="12298" max="12298" width="17" style="2" customWidth="1"/>
    <col min="12299" max="12299" width="16.28515625" style="2" customWidth="1"/>
    <col min="12300" max="12544" width="10.28515625" style="2"/>
    <col min="12545" max="12545" width="6.42578125" style="2" customWidth="1"/>
    <col min="12546" max="12546" width="58.28515625" style="2" customWidth="1"/>
    <col min="12547" max="12547" width="10.28515625" style="2"/>
    <col min="12548" max="12548" width="11" style="2" customWidth="1"/>
    <col min="12549" max="12550" width="9.7109375" style="2" customWidth="1"/>
    <col min="12551" max="12551" width="10.7109375" style="2" customWidth="1"/>
    <col min="12552" max="12553" width="11.28515625" style="2" customWidth="1"/>
    <col min="12554" max="12554" width="17" style="2" customWidth="1"/>
    <col min="12555" max="12555" width="16.28515625" style="2" customWidth="1"/>
    <col min="12556" max="12800" width="10.28515625" style="2"/>
    <col min="12801" max="12801" width="6.42578125" style="2" customWidth="1"/>
    <col min="12802" max="12802" width="58.28515625" style="2" customWidth="1"/>
    <col min="12803" max="12803" width="10.28515625" style="2"/>
    <col min="12804" max="12804" width="11" style="2" customWidth="1"/>
    <col min="12805" max="12806" width="9.7109375" style="2" customWidth="1"/>
    <col min="12807" max="12807" width="10.7109375" style="2" customWidth="1"/>
    <col min="12808" max="12809" width="11.28515625" style="2" customWidth="1"/>
    <col min="12810" max="12810" width="17" style="2" customWidth="1"/>
    <col min="12811" max="12811" width="16.28515625" style="2" customWidth="1"/>
    <col min="12812" max="13056" width="10.28515625" style="2"/>
    <col min="13057" max="13057" width="6.42578125" style="2" customWidth="1"/>
    <col min="13058" max="13058" width="58.28515625" style="2" customWidth="1"/>
    <col min="13059" max="13059" width="10.28515625" style="2"/>
    <col min="13060" max="13060" width="11" style="2" customWidth="1"/>
    <col min="13061" max="13062" width="9.7109375" style="2" customWidth="1"/>
    <col min="13063" max="13063" width="10.7109375" style="2" customWidth="1"/>
    <col min="13064" max="13065" width="11.28515625" style="2" customWidth="1"/>
    <col min="13066" max="13066" width="17" style="2" customWidth="1"/>
    <col min="13067" max="13067" width="16.28515625" style="2" customWidth="1"/>
    <col min="13068" max="13312" width="10.28515625" style="2"/>
    <col min="13313" max="13313" width="6.42578125" style="2" customWidth="1"/>
    <col min="13314" max="13314" width="58.28515625" style="2" customWidth="1"/>
    <col min="13315" max="13315" width="10.28515625" style="2"/>
    <col min="13316" max="13316" width="11" style="2" customWidth="1"/>
    <col min="13317" max="13318" width="9.7109375" style="2" customWidth="1"/>
    <col min="13319" max="13319" width="10.7109375" style="2" customWidth="1"/>
    <col min="13320" max="13321" width="11.28515625" style="2" customWidth="1"/>
    <col min="13322" max="13322" width="17" style="2" customWidth="1"/>
    <col min="13323" max="13323" width="16.28515625" style="2" customWidth="1"/>
    <col min="13324" max="13568" width="10.28515625" style="2"/>
    <col min="13569" max="13569" width="6.42578125" style="2" customWidth="1"/>
    <col min="13570" max="13570" width="58.28515625" style="2" customWidth="1"/>
    <col min="13571" max="13571" width="10.28515625" style="2"/>
    <col min="13572" max="13572" width="11" style="2" customWidth="1"/>
    <col min="13573" max="13574" width="9.7109375" style="2" customWidth="1"/>
    <col min="13575" max="13575" width="10.7109375" style="2" customWidth="1"/>
    <col min="13576" max="13577" width="11.28515625" style="2" customWidth="1"/>
    <col min="13578" max="13578" width="17" style="2" customWidth="1"/>
    <col min="13579" max="13579" width="16.28515625" style="2" customWidth="1"/>
    <col min="13580" max="13824" width="10.28515625" style="2"/>
    <col min="13825" max="13825" width="6.42578125" style="2" customWidth="1"/>
    <col min="13826" max="13826" width="58.28515625" style="2" customWidth="1"/>
    <col min="13827" max="13827" width="10.28515625" style="2"/>
    <col min="13828" max="13828" width="11" style="2" customWidth="1"/>
    <col min="13829" max="13830" width="9.7109375" style="2" customWidth="1"/>
    <col min="13831" max="13831" width="10.7109375" style="2" customWidth="1"/>
    <col min="13832" max="13833" width="11.28515625" style="2" customWidth="1"/>
    <col min="13834" max="13834" width="17" style="2" customWidth="1"/>
    <col min="13835" max="13835" width="16.28515625" style="2" customWidth="1"/>
    <col min="13836" max="14080" width="10.28515625" style="2"/>
    <col min="14081" max="14081" width="6.42578125" style="2" customWidth="1"/>
    <col min="14082" max="14082" width="58.28515625" style="2" customWidth="1"/>
    <col min="14083" max="14083" width="10.28515625" style="2"/>
    <col min="14084" max="14084" width="11" style="2" customWidth="1"/>
    <col min="14085" max="14086" width="9.7109375" style="2" customWidth="1"/>
    <col min="14087" max="14087" width="10.7109375" style="2" customWidth="1"/>
    <col min="14088" max="14089" width="11.28515625" style="2" customWidth="1"/>
    <col min="14090" max="14090" width="17" style="2" customWidth="1"/>
    <col min="14091" max="14091" width="16.28515625" style="2" customWidth="1"/>
    <col min="14092" max="14336" width="10.28515625" style="2"/>
    <col min="14337" max="14337" width="6.42578125" style="2" customWidth="1"/>
    <col min="14338" max="14338" width="58.28515625" style="2" customWidth="1"/>
    <col min="14339" max="14339" width="10.28515625" style="2"/>
    <col min="14340" max="14340" width="11" style="2" customWidth="1"/>
    <col min="14341" max="14342" width="9.7109375" style="2" customWidth="1"/>
    <col min="14343" max="14343" width="10.7109375" style="2" customWidth="1"/>
    <col min="14344" max="14345" width="11.28515625" style="2" customWidth="1"/>
    <col min="14346" max="14346" width="17" style="2" customWidth="1"/>
    <col min="14347" max="14347" width="16.28515625" style="2" customWidth="1"/>
    <col min="14348" max="14592" width="10.28515625" style="2"/>
    <col min="14593" max="14593" width="6.42578125" style="2" customWidth="1"/>
    <col min="14594" max="14594" width="58.28515625" style="2" customWidth="1"/>
    <col min="14595" max="14595" width="10.28515625" style="2"/>
    <col min="14596" max="14596" width="11" style="2" customWidth="1"/>
    <col min="14597" max="14598" width="9.7109375" style="2" customWidth="1"/>
    <col min="14599" max="14599" width="10.7109375" style="2" customWidth="1"/>
    <col min="14600" max="14601" width="11.28515625" style="2" customWidth="1"/>
    <col min="14602" max="14602" width="17" style="2" customWidth="1"/>
    <col min="14603" max="14603" width="16.28515625" style="2" customWidth="1"/>
    <col min="14604" max="14848" width="10.28515625" style="2"/>
    <col min="14849" max="14849" width="6.42578125" style="2" customWidth="1"/>
    <col min="14850" max="14850" width="58.28515625" style="2" customWidth="1"/>
    <col min="14851" max="14851" width="10.28515625" style="2"/>
    <col min="14852" max="14852" width="11" style="2" customWidth="1"/>
    <col min="14853" max="14854" width="9.7109375" style="2" customWidth="1"/>
    <col min="14855" max="14855" width="10.7109375" style="2" customWidth="1"/>
    <col min="14856" max="14857" width="11.28515625" style="2" customWidth="1"/>
    <col min="14858" max="14858" width="17" style="2" customWidth="1"/>
    <col min="14859" max="14859" width="16.28515625" style="2" customWidth="1"/>
    <col min="14860" max="15104" width="10.28515625" style="2"/>
    <col min="15105" max="15105" width="6.42578125" style="2" customWidth="1"/>
    <col min="15106" max="15106" width="58.28515625" style="2" customWidth="1"/>
    <col min="15107" max="15107" width="10.28515625" style="2"/>
    <col min="15108" max="15108" width="11" style="2" customWidth="1"/>
    <col min="15109" max="15110" width="9.7109375" style="2" customWidth="1"/>
    <col min="15111" max="15111" width="10.7109375" style="2" customWidth="1"/>
    <col min="15112" max="15113" width="11.28515625" style="2" customWidth="1"/>
    <col min="15114" max="15114" width="17" style="2" customWidth="1"/>
    <col min="15115" max="15115" width="16.28515625" style="2" customWidth="1"/>
    <col min="15116" max="15360" width="10.28515625" style="2"/>
    <col min="15361" max="15361" width="6.42578125" style="2" customWidth="1"/>
    <col min="15362" max="15362" width="58.28515625" style="2" customWidth="1"/>
    <col min="15363" max="15363" width="10.28515625" style="2"/>
    <col min="15364" max="15364" width="11" style="2" customWidth="1"/>
    <col min="15365" max="15366" width="9.7109375" style="2" customWidth="1"/>
    <col min="15367" max="15367" width="10.7109375" style="2" customWidth="1"/>
    <col min="15368" max="15369" width="11.28515625" style="2" customWidth="1"/>
    <col min="15370" max="15370" width="17" style="2" customWidth="1"/>
    <col min="15371" max="15371" width="16.28515625" style="2" customWidth="1"/>
    <col min="15372" max="15616" width="10.28515625" style="2"/>
    <col min="15617" max="15617" width="6.42578125" style="2" customWidth="1"/>
    <col min="15618" max="15618" width="58.28515625" style="2" customWidth="1"/>
    <col min="15619" max="15619" width="10.28515625" style="2"/>
    <col min="15620" max="15620" width="11" style="2" customWidth="1"/>
    <col min="15621" max="15622" width="9.7109375" style="2" customWidth="1"/>
    <col min="15623" max="15623" width="10.7109375" style="2" customWidth="1"/>
    <col min="15624" max="15625" width="11.28515625" style="2" customWidth="1"/>
    <col min="15626" max="15626" width="17" style="2" customWidth="1"/>
    <col min="15627" max="15627" width="16.28515625" style="2" customWidth="1"/>
    <col min="15628" max="15872" width="10.28515625" style="2"/>
    <col min="15873" max="15873" width="6.42578125" style="2" customWidth="1"/>
    <col min="15874" max="15874" width="58.28515625" style="2" customWidth="1"/>
    <col min="15875" max="15875" width="10.28515625" style="2"/>
    <col min="15876" max="15876" width="11" style="2" customWidth="1"/>
    <col min="15877" max="15878" width="9.7109375" style="2" customWidth="1"/>
    <col min="15879" max="15879" width="10.7109375" style="2" customWidth="1"/>
    <col min="15880" max="15881" width="11.28515625" style="2" customWidth="1"/>
    <col min="15882" max="15882" width="17" style="2" customWidth="1"/>
    <col min="15883" max="15883" width="16.28515625" style="2" customWidth="1"/>
    <col min="15884" max="16128" width="10.28515625" style="2"/>
    <col min="16129" max="16129" width="6.42578125" style="2" customWidth="1"/>
    <col min="16130" max="16130" width="58.28515625" style="2" customWidth="1"/>
    <col min="16131" max="16131" width="10.28515625" style="2"/>
    <col min="16132" max="16132" width="11" style="2" customWidth="1"/>
    <col min="16133" max="16134" width="9.7109375" style="2" customWidth="1"/>
    <col min="16135" max="16135" width="10.7109375" style="2" customWidth="1"/>
    <col min="16136" max="16137" width="11.28515625" style="2" customWidth="1"/>
    <col min="16138" max="16138" width="17" style="2" customWidth="1"/>
    <col min="16139" max="16139" width="16.28515625" style="2" customWidth="1"/>
    <col min="16140" max="16384" width="10.28515625" style="2"/>
  </cols>
  <sheetData>
    <row r="1" spans="1:12" ht="12" customHeight="1" x14ac:dyDescent="0.2">
      <c r="A1" s="787"/>
      <c r="C1" s="3"/>
      <c r="D1" s="3"/>
      <c r="E1" s="3"/>
      <c r="F1" s="3"/>
      <c r="G1" s="4" t="s">
        <v>68</v>
      </c>
      <c r="H1" s="4"/>
    </row>
    <row r="2" spans="1:12" ht="12" customHeight="1" x14ac:dyDescent="0.2">
      <c r="C2" s="3"/>
      <c r="D2" s="3"/>
      <c r="E2" s="3"/>
      <c r="F2" s="3"/>
      <c r="G2" s="439" t="s">
        <v>313</v>
      </c>
      <c r="H2" s="375"/>
    </row>
    <row r="3" spans="1:12" ht="12" customHeight="1" x14ac:dyDescent="0.2">
      <c r="C3" s="3"/>
      <c r="D3" s="3"/>
      <c r="E3" s="3"/>
      <c r="F3" s="3"/>
      <c r="G3" s="439" t="s">
        <v>1</v>
      </c>
      <c r="H3" s="375"/>
    </row>
    <row r="4" spans="1:12" ht="12" customHeight="1" x14ac:dyDescent="0.2">
      <c r="B4" s="3"/>
      <c r="C4" s="5"/>
      <c r="D4" s="3"/>
      <c r="E4" s="5"/>
      <c r="F4" s="3"/>
      <c r="G4" s="439" t="s">
        <v>314</v>
      </c>
      <c r="H4" s="375"/>
    </row>
    <row r="5" spans="1:12" ht="12" customHeight="1" x14ac:dyDescent="0.2">
      <c r="B5" s="3"/>
      <c r="C5" s="5"/>
      <c r="D5" s="3"/>
      <c r="E5" s="5"/>
      <c r="F5" s="3"/>
      <c r="G5" s="3"/>
      <c r="H5" s="3"/>
    </row>
    <row r="6" spans="1:12" ht="12.75" customHeight="1" x14ac:dyDescent="0.2">
      <c r="A6" s="6" t="s">
        <v>69</v>
      </c>
      <c r="B6" s="6"/>
      <c r="C6" s="6"/>
      <c r="D6" s="6"/>
      <c r="E6" s="6"/>
      <c r="F6" s="6"/>
      <c r="G6" s="6"/>
      <c r="H6" s="6"/>
      <c r="I6" s="6"/>
    </row>
    <row r="7" spans="1:12" ht="11.25" customHeight="1" x14ac:dyDescent="0.2">
      <c r="I7" s="2" t="s">
        <v>2</v>
      </c>
    </row>
    <row r="8" spans="1:12" ht="11.25" customHeight="1" x14ac:dyDescent="0.2">
      <c r="A8" s="7"/>
      <c r="B8" s="7"/>
      <c r="C8" s="8" t="s">
        <v>42</v>
      </c>
      <c r="D8" s="9" t="s">
        <v>43</v>
      </c>
      <c r="E8" s="10" t="s">
        <v>41</v>
      </c>
      <c r="F8" s="11"/>
      <c r="G8" s="10" t="s">
        <v>8</v>
      </c>
      <c r="H8" s="12"/>
      <c r="I8" s="11"/>
    </row>
    <row r="9" spans="1:12" ht="11.25" customHeight="1" x14ac:dyDescent="0.2">
      <c r="A9" s="13"/>
      <c r="B9" s="13"/>
      <c r="C9" s="14"/>
      <c r="D9" s="15" t="s">
        <v>44</v>
      </c>
      <c r="E9" s="8"/>
      <c r="F9" s="8"/>
      <c r="G9" s="10" t="s">
        <v>86</v>
      </c>
      <c r="H9" s="12"/>
      <c r="I9" s="11"/>
    </row>
    <row r="10" spans="1:12" ht="11.25" customHeight="1" x14ac:dyDescent="0.2">
      <c r="A10" s="13"/>
      <c r="B10" s="13"/>
      <c r="C10" s="14" t="s">
        <v>45</v>
      </c>
      <c r="D10" s="15" t="s">
        <v>46</v>
      </c>
      <c r="E10" s="14"/>
      <c r="F10" s="14"/>
      <c r="G10" s="8"/>
      <c r="H10" s="8"/>
      <c r="I10" s="8"/>
    </row>
    <row r="11" spans="1:12" ht="14.25" customHeight="1" x14ac:dyDescent="0.2">
      <c r="A11" s="13" t="s">
        <v>40</v>
      </c>
      <c r="B11" s="13" t="s">
        <v>47</v>
      </c>
      <c r="C11" s="14" t="s">
        <v>48</v>
      </c>
      <c r="D11" s="15" t="s">
        <v>49</v>
      </c>
      <c r="E11" s="14"/>
      <c r="F11" s="14"/>
      <c r="G11" s="14"/>
      <c r="H11" s="14"/>
      <c r="I11" s="14"/>
    </row>
    <row r="12" spans="1:12" ht="32.25" customHeight="1" x14ac:dyDescent="0.2">
      <c r="A12" s="13"/>
      <c r="B12" s="13"/>
      <c r="C12" s="14" t="s">
        <v>50</v>
      </c>
      <c r="D12" s="15" t="s">
        <v>51</v>
      </c>
      <c r="E12" s="14" t="s">
        <v>52</v>
      </c>
      <c r="F12" s="14" t="s">
        <v>53</v>
      </c>
      <c r="G12" s="14" t="s">
        <v>54</v>
      </c>
      <c r="H12" s="14" t="s">
        <v>52</v>
      </c>
      <c r="I12" s="14" t="s">
        <v>53</v>
      </c>
    </row>
    <row r="13" spans="1:12" ht="18.75" customHeight="1" x14ac:dyDescent="0.2">
      <c r="A13" s="16"/>
      <c r="B13" s="16"/>
      <c r="D13" s="17" t="s">
        <v>55</v>
      </c>
      <c r="E13" s="18"/>
      <c r="F13" s="18"/>
      <c r="G13" s="18"/>
      <c r="H13" s="18"/>
      <c r="I13" s="18"/>
    </row>
    <row r="14" spans="1:12" ht="11.25" customHeight="1" x14ac:dyDescent="0.2">
      <c r="A14" s="19">
        <v>1</v>
      </c>
      <c r="B14" s="19">
        <v>2</v>
      </c>
      <c r="C14" s="19">
        <v>3</v>
      </c>
      <c r="D14" s="19">
        <v>4</v>
      </c>
      <c r="E14" s="19">
        <v>5</v>
      </c>
      <c r="F14" s="19">
        <v>6</v>
      </c>
      <c r="G14" s="20">
        <v>7</v>
      </c>
      <c r="H14" s="19">
        <v>8</v>
      </c>
      <c r="I14" s="19">
        <v>9</v>
      </c>
    </row>
    <row r="15" spans="1:12" s="25" customFormat="1" ht="21.75" customHeight="1" x14ac:dyDescent="0.2">
      <c r="A15" s="21"/>
      <c r="B15" s="22" t="s">
        <v>56</v>
      </c>
      <c r="C15" s="23"/>
      <c r="D15" s="24">
        <v>469891052.50999993</v>
      </c>
      <c r="E15" s="24">
        <v>246525648.27000004</v>
      </c>
      <c r="F15" s="24">
        <v>223365404.23999998</v>
      </c>
      <c r="G15" s="24">
        <v>232813782.22</v>
      </c>
      <c r="H15" s="24">
        <v>69219431.530000001</v>
      </c>
      <c r="I15" s="24">
        <v>163594350.69000003</v>
      </c>
      <c r="J15" s="376"/>
      <c r="K15" s="377"/>
    </row>
    <row r="16" spans="1:12" s="25" customFormat="1" ht="12" customHeight="1" x14ac:dyDescent="0.2">
      <c r="A16" s="26"/>
      <c r="B16" s="788" t="s">
        <v>57</v>
      </c>
      <c r="C16" s="789"/>
      <c r="D16" s="790">
        <v>43734938.699999996</v>
      </c>
      <c r="E16" s="790">
        <v>8481855.1799999997</v>
      </c>
      <c r="F16" s="790">
        <v>35253083.519999988</v>
      </c>
      <c r="G16" s="790">
        <v>20102997.690000005</v>
      </c>
      <c r="H16" s="790">
        <v>2297840.0700000003</v>
      </c>
      <c r="I16" s="790">
        <v>17805157.619999994</v>
      </c>
      <c r="J16" s="27"/>
      <c r="K16" s="378"/>
      <c r="L16" s="377"/>
    </row>
    <row r="17" spans="1:11" s="25" customFormat="1" ht="12" customHeight="1" x14ac:dyDescent="0.2">
      <c r="A17" s="26"/>
      <c r="B17" s="791" t="s">
        <v>58</v>
      </c>
      <c r="C17" s="792"/>
      <c r="D17" s="793">
        <v>426156113.80999994</v>
      </c>
      <c r="E17" s="793">
        <v>238043793.09000003</v>
      </c>
      <c r="F17" s="793">
        <v>188112320.72</v>
      </c>
      <c r="G17" s="793">
        <v>212710784.53</v>
      </c>
      <c r="H17" s="793">
        <v>66921591.459999993</v>
      </c>
      <c r="I17" s="793">
        <v>145789193.07000002</v>
      </c>
      <c r="J17" s="27"/>
      <c r="K17" s="33"/>
    </row>
    <row r="18" spans="1:11" ht="27" customHeight="1" thickBot="1" x14ac:dyDescent="0.25">
      <c r="A18" s="28" t="s">
        <v>70</v>
      </c>
      <c r="B18" s="379" t="s">
        <v>82</v>
      </c>
      <c r="C18" s="35"/>
      <c r="D18" s="36">
        <v>152716111.22000003</v>
      </c>
      <c r="E18" s="36">
        <v>60160090.920000002</v>
      </c>
      <c r="F18" s="36">
        <v>92556020.299999997</v>
      </c>
      <c r="G18" s="36">
        <v>100932433.53999999</v>
      </c>
      <c r="H18" s="36">
        <v>37737491.580000006</v>
      </c>
      <c r="I18" s="36">
        <v>63194941.960000016</v>
      </c>
      <c r="J18" s="33"/>
    </row>
    <row r="19" spans="1:11" ht="33.75" x14ac:dyDescent="0.2">
      <c r="A19" s="37" t="s">
        <v>382</v>
      </c>
      <c r="B19" s="45" t="s">
        <v>315</v>
      </c>
      <c r="C19" s="380"/>
      <c r="D19" s="380"/>
      <c r="E19" s="380"/>
      <c r="F19" s="794"/>
      <c r="G19" s="380"/>
      <c r="H19" s="380"/>
      <c r="I19" s="794"/>
    </row>
    <row r="20" spans="1:11" ht="11.25" customHeight="1" x14ac:dyDescent="0.25">
      <c r="A20" s="46"/>
      <c r="B20" s="30" t="s">
        <v>91</v>
      </c>
      <c r="C20" s="381"/>
      <c r="D20" s="381"/>
      <c r="E20" s="381"/>
      <c r="F20" s="795"/>
      <c r="G20" s="381"/>
      <c r="H20" s="381"/>
      <c r="I20" s="795"/>
    </row>
    <row r="21" spans="1:11" x14ac:dyDescent="0.2">
      <c r="A21" s="47"/>
      <c r="B21" s="52" t="s">
        <v>57</v>
      </c>
      <c r="C21" s="48" t="s">
        <v>92</v>
      </c>
      <c r="D21" s="382">
        <v>241215.2</v>
      </c>
      <c r="E21" s="382">
        <v>241215.2</v>
      </c>
      <c r="F21" s="382"/>
      <c r="G21" s="383">
        <v>89449.600000000006</v>
      </c>
      <c r="H21" s="382">
        <v>89449.600000000006</v>
      </c>
      <c r="I21" s="382"/>
      <c r="J21" s="384"/>
    </row>
    <row r="22" spans="1:11" x14ac:dyDescent="0.2">
      <c r="A22" s="32"/>
      <c r="B22" s="53" t="s">
        <v>58</v>
      </c>
      <c r="C22" s="49" t="s">
        <v>93</v>
      </c>
      <c r="D22" s="382">
        <v>24944762.379999999</v>
      </c>
      <c r="E22" s="385">
        <v>7437551.4100000001</v>
      </c>
      <c r="F22" s="385">
        <v>17507210.969999999</v>
      </c>
      <c r="G22" s="383">
        <v>19474672.940000001</v>
      </c>
      <c r="H22" s="385">
        <v>6636051.5600000005</v>
      </c>
      <c r="I22" s="385">
        <v>12838621.380000001</v>
      </c>
      <c r="J22" s="384"/>
    </row>
    <row r="23" spans="1:11" ht="21" customHeight="1" x14ac:dyDescent="0.2">
      <c r="A23" s="37" t="s">
        <v>383</v>
      </c>
      <c r="B23" s="386" t="s">
        <v>346</v>
      </c>
      <c r="C23" s="38"/>
      <c r="D23" s="387"/>
      <c r="E23" s="387"/>
      <c r="F23" s="388"/>
      <c r="G23" s="387"/>
      <c r="H23" s="387"/>
      <c r="I23" s="388"/>
    </row>
    <row r="24" spans="1:11" ht="11.1" customHeight="1" x14ac:dyDescent="0.2">
      <c r="A24" s="31"/>
      <c r="B24" s="52" t="s">
        <v>384</v>
      </c>
      <c r="C24" s="389"/>
      <c r="D24" s="390"/>
      <c r="E24" s="390"/>
      <c r="F24" s="383"/>
      <c r="G24" s="390"/>
      <c r="H24" s="390"/>
      <c r="I24" s="383"/>
    </row>
    <row r="25" spans="1:11" ht="11.1" customHeight="1" x14ac:dyDescent="0.2">
      <c r="A25" s="31"/>
      <c r="B25" s="796" t="s">
        <v>57</v>
      </c>
      <c r="C25" s="389" t="s">
        <v>385</v>
      </c>
      <c r="D25" s="391">
        <v>75820</v>
      </c>
      <c r="E25" s="391">
        <v>35570</v>
      </c>
      <c r="F25" s="392">
        <v>40250</v>
      </c>
      <c r="G25" s="27">
        <v>75820</v>
      </c>
      <c r="H25" s="391">
        <v>35570</v>
      </c>
      <c r="I25" s="392">
        <v>40250</v>
      </c>
    </row>
    <row r="26" spans="1:11" ht="11.1" customHeight="1" x14ac:dyDescent="0.2">
      <c r="A26" s="32"/>
      <c r="B26" s="53" t="s">
        <v>58</v>
      </c>
      <c r="C26" s="393" t="s">
        <v>386</v>
      </c>
      <c r="D26" s="394">
        <v>25377208.57</v>
      </c>
      <c r="E26" s="394">
        <v>15604010.169999998</v>
      </c>
      <c r="F26" s="394">
        <v>9773198.4000000004</v>
      </c>
      <c r="G26" s="394">
        <v>22207574.479999997</v>
      </c>
      <c r="H26" s="394">
        <v>13480952.799999999</v>
      </c>
      <c r="I26" s="394">
        <v>8726621.6799999997</v>
      </c>
      <c r="J26" s="384"/>
    </row>
    <row r="27" spans="1:11" ht="20.25" customHeight="1" x14ac:dyDescent="0.2">
      <c r="A27" s="37" t="s">
        <v>387</v>
      </c>
      <c r="B27" s="45" t="s">
        <v>388</v>
      </c>
      <c r="C27" s="797"/>
      <c r="D27" s="380"/>
      <c r="E27" s="380"/>
      <c r="F27" s="794"/>
      <c r="G27" s="380"/>
      <c r="H27" s="380"/>
      <c r="I27" s="794"/>
    </row>
    <row r="28" spans="1:11" ht="11.1" customHeight="1" x14ac:dyDescent="0.25">
      <c r="A28" s="46"/>
      <c r="B28" s="30" t="s">
        <v>389</v>
      </c>
      <c r="C28" s="798"/>
      <c r="D28" s="381"/>
      <c r="E28" s="381"/>
      <c r="F28" s="795"/>
      <c r="G28" s="381"/>
      <c r="H28" s="381"/>
      <c r="I28" s="795"/>
    </row>
    <row r="29" spans="1:11" ht="11.1" customHeight="1" x14ac:dyDescent="0.2">
      <c r="A29" s="31"/>
      <c r="B29" s="52" t="s">
        <v>57</v>
      </c>
      <c r="C29" s="395" t="s">
        <v>390</v>
      </c>
      <c r="D29" s="396">
        <v>488390.76</v>
      </c>
      <c r="E29" s="396">
        <v>109030.61</v>
      </c>
      <c r="F29" s="396">
        <v>379360.15</v>
      </c>
      <c r="G29" s="397">
        <v>214359.64</v>
      </c>
      <c r="H29" s="396">
        <v>73449.999999999985</v>
      </c>
      <c r="I29" s="396">
        <v>140909.64000000001</v>
      </c>
      <c r="J29" s="384"/>
    </row>
    <row r="30" spans="1:11" ht="11.1" customHeight="1" x14ac:dyDescent="0.2">
      <c r="A30" s="32"/>
      <c r="B30" s="53" t="s">
        <v>58</v>
      </c>
      <c r="C30" s="398" t="s">
        <v>391</v>
      </c>
      <c r="D30" s="399"/>
      <c r="E30" s="53"/>
      <c r="F30" s="400"/>
      <c r="G30" s="401"/>
      <c r="H30" s="53"/>
      <c r="I30" s="400"/>
    </row>
    <row r="31" spans="1:11" ht="20.25" customHeight="1" x14ac:dyDescent="0.2">
      <c r="A31" s="37" t="s">
        <v>392</v>
      </c>
      <c r="B31" s="45" t="s">
        <v>341</v>
      </c>
      <c r="C31" s="797"/>
      <c r="D31" s="380"/>
      <c r="E31" s="380"/>
      <c r="F31" s="794"/>
      <c r="G31" s="380"/>
      <c r="H31" s="380"/>
      <c r="I31" s="794"/>
    </row>
    <row r="32" spans="1:11" ht="11.1" customHeight="1" x14ac:dyDescent="0.25">
      <c r="A32" s="46"/>
      <c r="B32" s="30" t="s">
        <v>384</v>
      </c>
      <c r="C32" s="798"/>
      <c r="D32" s="381"/>
      <c r="E32" s="381"/>
      <c r="F32" s="795"/>
      <c r="G32" s="381"/>
      <c r="H32" s="381"/>
      <c r="I32" s="402"/>
    </row>
    <row r="33" spans="1:10" ht="11.1" customHeight="1" x14ac:dyDescent="0.2">
      <c r="A33" s="31"/>
      <c r="B33" s="799" t="s">
        <v>57</v>
      </c>
      <c r="C33" s="403" t="s">
        <v>393</v>
      </c>
      <c r="D33" s="404"/>
      <c r="E33" s="405"/>
      <c r="F33" s="406"/>
      <c r="G33" s="406"/>
      <c r="H33" s="405"/>
      <c r="I33" s="406"/>
    </row>
    <row r="34" spans="1:10" ht="11.1" customHeight="1" x14ac:dyDescent="0.2">
      <c r="A34" s="32"/>
      <c r="B34" s="800" t="s">
        <v>58</v>
      </c>
      <c r="C34" s="407" t="s">
        <v>394</v>
      </c>
      <c r="D34" s="408">
        <v>1285397</v>
      </c>
      <c r="E34" s="409">
        <v>385619.1</v>
      </c>
      <c r="F34" s="409">
        <v>899777.9</v>
      </c>
      <c r="G34" s="410">
        <v>642698.5</v>
      </c>
      <c r="H34" s="409">
        <v>192809.55</v>
      </c>
      <c r="I34" s="409">
        <v>449888.95</v>
      </c>
      <c r="J34" s="384"/>
    </row>
    <row r="35" spans="1:10" ht="20.25" customHeight="1" x14ac:dyDescent="0.2">
      <c r="A35" s="37" t="s">
        <v>395</v>
      </c>
      <c r="B35" s="45" t="s">
        <v>396</v>
      </c>
      <c r="C35" s="797"/>
      <c r="D35" s="380"/>
      <c r="E35" s="380"/>
      <c r="F35" s="794"/>
      <c r="G35" s="380"/>
      <c r="H35" s="380"/>
      <c r="I35" s="794"/>
      <c r="J35" s="384"/>
    </row>
    <row r="36" spans="1:10" ht="11.1" customHeight="1" x14ac:dyDescent="0.25">
      <c r="A36" s="46"/>
      <c r="B36" s="30" t="s">
        <v>389</v>
      </c>
      <c r="C36" s="798"/>
      <c r="D36" s="381"/>
      <c r="E36" s="381"/>
      <c r="F36" s="795"/>
      <c r="G36" s="381"/>
      <c r="H36" s="381"/>
      <c r="I36" s="402"/>
      <c r="J36" s="384"/>
    </row>
    <row r="37" spans="1:10" ht="11.1" customHeight="1" x14ac:dyDescent="0.2">
      <c r="A37" s="31"/>
      <c r="B37" s="799" t="s">
        <v>57</v>
      </c>
      <c r="C37" s="403" t="s">
        <v>397</v>
      </c>
      <c r="D37" s="411">
        <v>76467</v>
      </c>
      <c r="E37" s="412">
        <v>3823.35</v>
      </c>
      <c r="F37" s="413">
        <v>72643.649999999994</v>
      </c>
      <c r="G37" s="413">
        <v>44499.34</v>
      </c>
      <c r="H37" s="412">
        <v>3823.35</v>
      </c>
      <c r="I37" s="413">
        <v>40675.99</v>
      </c>
      <c r="J37" s="384"/>
    </row>
    <row r="38" spans="1:10" ht="10.5" customHeight="1" x14ac:dyDescent="0.2">
      <c r="A38" s="32"/>
      <c r="B38" s="800" t="s">
        <v>58</v>
      </c>
      <c r="C38" s="407" t="s">
        <v>398</v>
      </c>
      <c r="D38" s="408"/>
      <c r="E38" s="409"/>
      <c r="F38" s="53"/>
      <c r="G38" s="410"/>
      <c r="H38" s="409"/>
      <c r="I38" s="409"/>
      <c r="J38" s="384"/>
    </row>
    <row r="39" spans="1:10" ht="21.75" customHeight="1" x14ac:dyDescent="0.2">
      <c r="A39" s="37" t="s">
        <v>399</v>
      </c>
      <c r="B39" s="45" t="s">
        <v>375</v>
      </c>
      <c r="C39" s="797"/>
      <c r="D39" s="380"/>
      <c r="E39" s="380"/>
      <c r="F39" s="794"/>
      <c r="G39" s="380"/>
      <c r="H39" s="380"/>
      <c r="I39" s="794"/>
    </row>
    <row r="40" spans="1:10" ht="10.5" customHeight="1" x14ac:dyDescent="0.25">
      <c r="A40" s="46"/>
      <c r="B40" s="30" t="s">
        <v>384</v>
      </c>
      <c r="C40" s="798"/>
      <c r="D40" s="381"/>
      <c r="E40" s="381"/>
      <c r="F40" s="795"/>
      <c r="G40" s="381"/>
      <c r="H40" s="381"/>
      <c r="I40" s="402"/>
    </row>
    <row r="41" spans="1:10" ht="11.1" customHeight="1" x14ac:dyDescent="0.2">
      <c r="A41" s="31"/>
      <c r="B41" s="799" t="s">
        <v>57</v>
      </c>
      <c r="C41" s="403" t="s">
        <v>400</v>
      </c>
      <c r="D41" s="404"/>
      <c r="E41" s="405"/>
      <c r="F41" s="406"/>
      <c r="G41" s="406"/>
      <c r="H41" s="405"/>
      <c r="I41" s="406"/>
    </row>
    <row r="42" spans="1:10" ht="11.1" customHeight="1" x14ac:dyDescent="0.2">
      <c r="A42" s="32"/>
      <c r="B42" s="800" t="s">
        <v>58</v>
      </c>
      <c r="C42" s="407" t="s">
        <v>401</v>
      </c>
      <c r="D42" s="404">
        <v>30665.37</v>
      </c>
      <c r="E42" s="405">
        <v>30665.37</v>
      </c>
      <c r="F42" s="53"/>
      <c r="G42" s="406">
        <v>6750</v>
      </c>
      <c r="H42" s="405">
        <v>6750</v>
      </c>
      <c r="I42" s="409"/>
      <c r="J42" s="384"/>
    </row>
    <row r="43" spans="1:10" ht="20.25" customHeight="1" thickBot="1" x14ac:dyDescent="0.25">
      <c r="A43" s="28" t="s">
        <v>402</v>
      </c>
      <c r="B43" s="414" t="s">
        <v>403</v>
      </c>
      <c r="C43" s="415"/>
      <c r="D43" s="416">
        <v>188844867.28999999</v>
      </c>
      <c r="E43" s="416">
        <v>130569778.66</v>
      </c>
      <c r="F43" s="416">
        <v>58275088.629999995</v>
      </c>
      <c r="G43" s="416">
        <v>75987634.5</v>
      </c>
      <c r="H43" s="416">
        <v>18280745.870000001</v>
      </c>
      <c r="I43" s="416">
        <v>57706888.629999995</v>
      </c>
    </row>
    <row r="44" spans="1:10" ht="21.75" customHeight="1" x14ac:dyDescent="0.2">
      <c r="A44" s="37" t="s">
        <v>404</v>
      </c>
      <c r="B44" s="45" t="s">
        <v>334</v>
      </c>
      <c r="C44" s="797"/>
      <c r="D44" s="380"/>
      <c r="E44" s="380"/>
      <c r="F44" s="794"/>
      <c r="G44" s="380"/>
      <c r="H44" s="380"/>
      <c r="I44" s="794"/>
      <c r="J44" s="54"/>
    </row>
    <row r="45" spans="1:10" ht="10.5" customHeight="1" x14ac:dyDescent="0.25">
      <c r="A45" s="46"/>
      <c r="B45" s="52" t="s">
        <v>384</v>
      </c>
      <c r="C45" s="798"/>
      <c r="D45" s="381"/>
      <c r="E45" s="381"/>
      <c r="F45" s="795"/>
      <c r="G45" s="381"/>
      <c r="H45" s="381"/>
      <c r="I45" s="402"/>
    </row>
    <row r="46" spans="1:10" ht="10.5" customHeight="1" x14ac:dyDescent="0.2">
      <c r="A46" s="31"/>
      <c r="B46" s="796" t="s">
        <v>57</v>
      </c>
      <c r="C46" s="48" t="s">
        <v>405</v>
      </c>
      <c r="D46" s="404">
        <v>23775</v>
      </c>
      <c r="E46" s="405">
        <v>23775</v>
      </c>
      <c r="F46" s="406"/>
      <c r="G46" s="417">
        <v>23775</v>
      </c>
      <c r="H46" s="405">
        <v>23775</v>
      </c>
      <c r="I46" s="406"/>
    </row>
    <row r="47" spans="1:10" ht="10.5" customHeight="1" x14ac:dyDescent="0.2">
      <c r="A47" s="32"/>
      <c r="B47" s="53" t="s">
        <v>58</v>
      </c>
      <c r="C47" s="49" t="s">
        <v>406</v>
      </c>
      <c r="D47" s="409">
        <v>6832297.8399999999</v>
      </c>
      <c r="E47" s="409">
        <v>5559371.5700000003</v>
      </c>
      <c r="F47" s="409">
        <v>1272926.27</v>
      </c>
      <c r="G47" s="409">
        <v>1410866.27</v>
      </c>
      <c r="H47" s="409">
        <v>137940</v>
      </c>
      <c r="I47" s="409">
        <v>1272926.27</v>
      </c>
      <c r="J47" s="384"/>
    </row>
    <row r="48" spans="1:10" ht="20.25" customHeight="1" x14ac:dyDescent="0.2">
      <c r="A48" s="37" t="s">
        <v>407</v>
      </c>
      <c r="B48" s="45" t="s">
        <v>336</v>
      </c>
      <c r="C48" s="797"/>
      <c r="D48" s="380"/>
      <c r="E48" s="380"/>
      <c r="F48" s="794"/>
      <c r="G48" s="380"/>
      <c r="H48" s="380"/>
      <c r="I48" s="794"/>
      <c r="J48" s="54"/>
    </row>
    <row r="49" spans="1:14" ht="10.5" customHeight="1" x14ac:dyDescent="0.25">
      <c r="A49" s="46"/>
      <c r="B49" s="52" t="s">
        <v>384</v>
      </c>
      <c r="C49" s="798"/>
      <c r="D49" s="381"/>
      <c r="E49" s="381"/>
      <c r="F49" s="795"/>
      <c r="G49" s="381"/>
      <c r="H49" s="381"/>
      <c r="I49" s="402"/>
    </row>
    <row r="50" spans="1:14" ht="10.5" customHeight="1" x14ac:dyDescent="0.2">
      <c r="A50" s="31"/>
      <c r="B50" s="796" t="s">
        <v>57</v>
      </c>
      <c r="C50" s="48" t="s">
        <v>405</v>
      </c>
      <c r="D50" s="404">
        <v>23775</v>
      </c>
      <c r="E50" s="405">
        <v>23775</v>
      </c>
      <c r="F50" s="406"/>
      <c r="G50" s="417">
        <v>23775</v>
      </c>
      <c r="H50" s="405">
        <v>23775</v>
      </c>
      <c r="I50" s="406"/>
    </row>
    <row r="51" spans="1:14" ht="10.5" customHeight="1" x14ac:dyDescent="0.2">
      <c r="A51" s="32"/>
      <c r="B51" s="53" t="s">
        <v>58</v>
      </c>
      <c r="C51" s="49" t="s">
        <v>406</v>
      </c>
      <c r="D51" s="409">
        <v>44895923.179999992</v>
      </c>
      <c r="E51" s="409">
        <v>40382326.809999995</v>
      </c>
      <c r="F51" s="409">
        <v>4513596.37</v>
      </c>
      <c r="G51" s="409">
        <v>4780167.5999999996</v>
      </c>
      <c r="H51" s="409">
        <v>266571.23</v>
      </c>
      <c r="I51" s="409">
        <v>4513596.37</v>
      </c>
      <c r="J51" s="384"/>
      <c r="N51" s="418"/>
    </row>
    <row r="52" spans="1:14" ht="20.25" customHeight="1" thickBot="1" x14ac:dyDescent="0.25">
      <c r="A52" s="39">
        <v>6</v>
      </c>
      <c r="B52" s="419" t="s">
        <v>87</v>
      </c>
      <c r="C52" s="420"/>
      <c r="D52" s="421">
        <v>89968998.5</v>
      </c>
      <c r="E52" s="421">
        <v>27087416.329999994</v>
      </c>
      <c r="F52" s="421">
        <v>62881582.170000002</v>
      </c>
      <c r="G52" s="421">
        <v>49178067.75</v>
      </c>
      <c r="H52" s="421">
        <v>11322671.430000002</v>
      </c>
      <c r="I52" s="421">
        <v>37855396.32</v>
      </c>
      <c r="J52" s="384"/>
    </row>
    <row r="53" spans="1:14" ht="21" customHeight="1" x14ac:dyDescent="0.2">
      <c r="A53" s="40" t="s">
        <v>408</v>
      </c>
      <c r="B53" s="29" t="s">
        <v>366</v>
      </c>
      <c r="C53" s="422"/>
      <c r="D53" s="423"/>
      <c r="E53" s="423"/>
      <c r="F53" s="392"/>
      <c r="G53" s="424"/>
      <c r="H53" s="423"/>
      <c r="I53" s="425"/>
      <c r="J53" s="384"/>
    </row>
    <row r="54" spans="1:14" ht="11.1" customHeight="1" x14ac:dyDescent="0.2">
      <c r="A54" s="31"/>
      <c r="B54" s="30" t="s">
        <v>384</v>
      </c>
      <c r="C54" s="41"/>
      <c r="D54" s="390"/>
      <c r="E54" s="390"/>
      <c r="F54" s="383"/>
      <c r="G54" s="426"/>
      <c r="H54" s="390"/>
      <c r="I54" s="427"/>
      <c r="J54" s="384"/>
    </row>
    <row r="55" spans="1:14" ht="11.1" customHeight="1" x14ac:dyDescent="0.2">
      <c r="A55" s="31"/>
      <c r="B55" s="52" t="s">
        <v>57</v>
      </c>
      <c r="C55" s="41" t="s">
        <v>409</v>
      </c>
      <c r="D55" s="382"/>
      <c r="E55" s="382"/>
      <c r="F55" s="382"/>
      <c r="G55" s="382"/>
      <c r="H55" s="382"/>
      <c r="I55" s="428"/>
      <c r="J55" s="384"/>
    </row>
    <row r="56" spans="1:14" ht="11.1" customHeight="1" x14ac:dyDescent="0.2">
      <c r="A56" s="42"/>
      <c r="B56" s="53" t="s">
        <v>58</v>
      </c>
      <c r="C56" s="43" t="s">
        <v>410</v>
      </c>
      <c r="D56" s="394">
        <v>24050000</v>
      </c>
      <c r="E56" s="394">
        <v>12078447.939999999</v>
      </c>
      <c r="F56" s="429">
        <v>11971552.060000001</v>
      </c>
      <c r="G56" s="394">
        <v>10845000</v>
      </c>
      <c r="H56" s="394">
        <v>4859223.97</v>
      </c>
      <c r="I56" s="429">
        <v>5985776.0300000003</v>
      </c>
      <c r="J56" s="384"/>
    </row>
    <row r="57" spans="1:14" ht="22.5" x14ac:dyDescent="0.2">
      <c r="A57" s="40" t="s">
        <v>411</v>
      </c>
      <c r="B57" s="29" t="s">
        <v>412</v>
      </c>
      <c r="C57" s="430"/>
      <c r="D57" s="431"/>
      <c r="E57" s="431"/>
      <c r="F57" s="392"/>
      <c r="G57" s="432"/>
      <c r="H57" s="431"/>
      <c r="I57" s="425"/>
      <c r="J57" s="384"/>
    </row>
    <row r="58" spans="1:14" ht="11.1" customHeight="1" x14ac:dyDescent="0.2">
      <c r="A58" s="31"/>
      <c r="B58" s="30" t="s">
        <v>413</v>
      </c>
      <c r="C58" s="41"/>
      <c r="D58" s="390"/>
      <c r="E58" s="390"/>
      <c r="F58" s="383"/>
      <c r="G58" s="426"/>
      <c r="H58" s="433"/>
      <c r="I58" s="434"/>
      <c r="J58" s="384"/>
    </row>
    <row r="59" spans="1:14" ht="11.1" customHeight="1" x14ac:dyDescent="0.2">
      <c r="A59" s="31"/>
      <c r="B59" s="52" t="s">
        <v>57</v>
      </c>
      <c r="C59" s="435" t="s">
        <v>414</v>
      </c>
      <c r="D59" s="382">
        <v>3136124.3</v>
      </c>
      <c r="E59" s="382">
        <v>470418.64999999997</v>
      </c>
      <c r="F59" s="382">
        <v>2665705.65</v>
      </c>
      <c r="G59" s="382">
        <v>954979.3</v>
      </c>
      <c r="H59" s="436">
        <v>143246.9</v>
      </c>
      <c r="I59" s="437">
        <v>811732.4</v>
      </c>
      <c r="J59" s="384"/>
    </row>
    <row r="60" spans="1:14" ht="11.1" customHeight="1" x14ac:dyDescent="0.2">
      <c r="A60" s="42"/>
      <c r="B60" s="53" t="s">
        <v>58</v>
      </c>
      <c r="C60" s="438" t="s">
        <v>415</v>
      </c>
      <c r="D60" s="394"/>
      <c r="E60" s="394"/>
      <c r="F60" s="429"/>
      <c r="G60" s="394"/>
      <c r="H60" s="394"/>
      <c r="I60" s="429"/>
      <c r="J60" s="384"/>
    </row>
    <row r="61" spans="1:14" ht="22.5" customHeight="1" x14ac:dyDescent="0.2">
      <c r="A61" s="40" t="s">
        <v>416</v>
      </c>
      <c r="B61" s="29" t="s">
        <v>351</v>
      </c>
      <c r="C61" s="430"/>
      <c r="D61" s="431"/>
      <c r="E61" s="431"/>
      <c r="F61" s="392"/>
      <c r="G61" s="432"/>
      <c r="H61" s="431"/>
      <c r="I61" s="425"/>
      <c r="J61" s="384"/>
    </row>
    <row r="62" spans="1:14" ht="11.1" customHeight="1" x14ac:dyDescent="0.2">
      <c r="A62" s="31"/>
      <c r="B62" s="30" t="s">
        <v>384</v>
      </c>
      <c r="C62" s="41"/>
      <c r="D62" s="390"/>
      <c r="E62" s="390"/>
      <c r="F62" s="383"/>
      <c r="G62" s="382"/>
      <c r="H62" s="382"/>
      <c r="I62" s="428"/>
      <c r="J62" s="384"/>
    </row>
    <row r="63" spans="1:14" ht="11.1" customHeight="1" x14ac:dyDescent="0.2">
      <c r="A63" s="31"/>
      <c r="B63" s="52" t="s">
        <v>57</v>
      </c>
      <c r="C63" s="41" t="s">
        <v>385</v>
      </c>
      <c r="D63" s="382"/>
      <c r="E63" s="382"/>
      <c r="F63" s="382"/>
      <c r="G63" s="382"/>
      <c r="H63" s="382"/>
      <c r="I63" s="428"/>
      <c r="J63" s="384"/>
    </row>
    <row r="64" spans="1:14" ht="11.1" customHeight="1" x14ac:dyDescent="0.2">
      <c r="A64" s="42"/>
      <c r="B64" s="53" t="s">
        <v>58</v>
      </c>
      <c r="C64" s="43" t="s">
        <v>386</v>
      </c>
      <c r="D64" s="394">
        <v>12779.7</v>
      </c>
      <c r="E64" s="394">
        <v>1916.96</v>
      </c>
      <c r="F64" s="429">
        <v>10862.74</v>
      </c>
      <c r="G64" s="394">
        <v>12779.7</v>
      </c>
      <c r="H64" s="394">
        <v>1916.96</v>
      </c>
      <c r="I64" s="429">
        <v>10862.74</v>
      </c>
      <c r="J64" s="384"/>
    </row>
    <row r="65" spans="1:9" ht="11.1" customHeight="1" x14ac:dyDescent="0.2">
      <c r="A65" s="34"/>
      <c r="C65" s="50"/>
      <c r="D65" s="27"/>
      <c r="E65" s="27"/>
      <c r="F65" s="27"/>
      <c r="G65" s="27"/>
      <c r="H65" s="27"/>
      <c r="I65" s="51"/>
    </row>
    <row r="66" spans="1:9" ht="15.75" customHeight="1" x14ac:dyDescent="0.2">
      <c r="A66" s="54" t="s">
        <v>59</v>
      </c>
      <c r="D66" s="33"/>
      <c r="E66" s="33"/>
      <c r="F66" s="33"/>
      <c r="G66" s="33"/>
      <c r="H66" s="33"/>
      <c r="I66" s="33"/>
    </row>
    <row r="67" spans="1:9" ht="11.1" customHeight="1" x14ac:dyDescent="0.2">
      <c r="A67" s="34"/>
      <c r="D67" s="33"/>
      <c r="E67" s="33"/>
      <c r="F67" s="33"/>
      <c r="G67" s="33"/>
      <c r="H67" s="33"/>
      <c r="I67" s="33"/>
    </row>
    <row r="68" spans="1:9" ht="11.1" customHeight="1" x14ac:dyDescent="0.2">
      <c r="A68" s="34"/>
      <c r="D68" s="33"/>
      <c r="E68" s="33"/>
      <c r="F68" s="33"/>
      <c r="G68" s="33"/>
      <c r="H68" s="33"/>
      <c r="I68" s="33"/>
    </row>
    <row r="69" spans="1:9" ht="11.1" customHeight="1" x14ac:dyDescent="0.2">
      <c r="A69" s="34"/>
      <c r="D69" s="33"/>
      <c r="E69" s="33"/>
      <c r="F69" s="33"/>
      <c r="G69" s="33"/>
      <c r="H69" s="33"/>
      <c r="I69" s="33"/>
    </row>
    <row r="70" spans="1:9" ht="11.1" customHeight="1" x14ac:dyDescent="0.2">
      <c r="A70" s="34"/>
      <c r="D70" s="33"/>
      <c r="E70" s="33"/>
      <c r="F70" s="33"/>
      <c r="G70" s="33"/>
      <c r="H70" s="33"/>
      <c r="I70" s="33"/>
    </row>
    <row r="71" spans="1:9" ht="11.1" customHeight="1" x14ac:dyDescent="0.2">
      <c r="A71" s="34"/>
      <c r="D71" s="33"/>
      <c r="E71" s="33"/>
      <c r="F71" s="33"/>
      <c r="G71" s="33"/>
      <c r="H71" s="33"/>
      <c r="I71" s="33"/>
    </row>
    <row r="72" spans="1:9" ht="11.1" customHeight="1" x14ac:dyDescent="0.2">
      <c r="A72" s="34"/>
      <c r="D72" s="33"/>
      <c r="E72" s="33"/>
      <c r="F72" s="33"/>
      <c r="G72" s="33"/>
      <c r="H72" s="33"/>
      <c r="I72" s="33"/>
    </row>
    <row r="73" spans="1:9" ht="11.1" customHeight="1" x14ac:dyDescent="0.2">
      <c r="A73" s="34"/>
      <c r="D73" s="33"/>
      <c r="E73" s="33"/>
      <c r="F73" s="33"/>
      <c r="G73" s="33"/>
      <c r="H73" s="33"/>
      <c r="I73" s="33"/>
    </row>
    <row r="74" spans="1:9" ht="11.1" customHeight="1" x14ac:dyDescent="0.2">
      <c r="A74" s="34"/>
      <c r="D74" s="33"/>
      <c r="E74" s="33"/>
      <c r="F74" s="33"/>
      <c r="G74" s="33"/>
      <c r="H74" s="33"/>
      <c r="I74" s="33"/>
    </row>
    <row r="75" spans="1:9" ht="11.1" customHeight="1" x14ac:dyDescent="0.2">
      <c r="A75" s="34"/>
      <c r="D75" s="33"/>
      <c r="E75" s="33"/>
      <c r="F75" s="33"/>
      <c r="G75" s="33"/>
      <c r="H75" s="33"/>
      <c r="I75" s="33"/>
    </row>
    <row r="76" spans="1:9" ht="11.1" customHeight="1" x14ac:dyDescent="0.2">
      <c r="A76" s="34"/>
      <c r="D76" s="33"/>
      <c r="E76" s="33"/>
      <c r="F76" s="33"/>
      <c r="G76" s="33"/>
      <c r="H76" s="33"/>
      <c r="I76" s="33"/>
    </row>
    <row r="77" spans="1:9" ht="11.1" customHeight="1" x14ac:dyDescent="0.2">
      <c r="A77" s="34"/>
      <c r="D77" s="33"/>
      <c r="E77" s="33"/>
      <c r="F77" s="33"/>
      <c r="G77" s="33"/>
      <c r="H77" s="33"/>
      <c r="I77" s="33"/>
    </row>
    <row r="78" spans="1:9" ht="11.1" customHeight="1" x14ac:dyDescent="0.2">
      <c r="A78" s="34"/>
      <c r="D78" s="33"/>
      <c r="E78" s="33"/>
      <c r="F78" s="33"/>
      <c r="G78" s="33"/>
      <c r="H78" s="33"/>
      <c r="I78" s="33"/>
    </row>
    <row r="79" spans="1:9" ht="11.1" customHeight="1" x14ac:dyDescent="0.2">
      <c r="A79" s="34"/>
      <c r="D79" s="33"/>
      <c r="E79" s="33"/>
      <c r="F79" s="33"/>
      <c r="G79" s="33"/>
      <c r="H79" s="33"/>
      <c r="I79" s="33"/>
    </row>
    <row r="80" spans="1:9" ht="11.1" customHeight="1" x14ac:dyDescent="0.2">
      <c r="A80" s="34"/>
      <c r="D80" s="33"/>
      <c r="E80" s="33"/>
      <c r="F80" s="33"/>
      <c r="G80" s="33"/>
      <c r="H80" s="33"/>
      <c r="I80" s="33"/>
    </row>
    <row r="81" spans="1:9" ht="11.1" customHeight="1" x14ac:dyDescent="0.2">
      <c r="A81" s="34"/>
      <c r="D81" s="33"/>
      <c r="E81" s="33"/>
      <c r="F81" s="33"/>
      <c r="G81" s="33"/>
      <c r="H81" s="33"/>
      <c r="I81" s="33"/>
    </row>
    <row r="82" spans="1:9" ht="12.75" customHeight="1" x14ac:dyDescent="0.2">
      <c r="D82" s="27"/>
      <c r="E82" s="27"/>
      <c r="F82" s="27"/>
      <c r="G82" s="27"/>
      <c r="H82" s="27"/>
      <c r="I82" s="27"/>
    </row>
    <row r="83" spans="1:9" ht="12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&amp;C&amp;"Arial,Normalny"&amp;8&amp;P</oddFooter>
  </headerFooter>
  <rowBreaks count="1" manualBreakCount="1">
    <brk id="38" max="8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7A36-826D-459B-975B-0EB5AB842E81}">
  <sheetPr>
    <tabColor rgb="FFFF00FF"/>
  </sheetPr>
  <dimension ref="A1:D39"/>
  <sheetViews>
    <sheetView zoomScale="130" zoomScaleNormal="130" workbookViewId="0"/>
  </sheetViews>
  <sheetFormatPr defaultRowHeight="12.75" x14ac:dyDescent="0.25"/>
  <cols>
    <col min="1" max="1" width="4.140625" style="801" customWidth="1"/>
    <col min="2" max="2" width="59.140625" style="801" customWidth="1"/>
    <col min="3" max="3" width="9.7109375" style="801" customWidth="1"/>
    <col min="4" max="4" width="13.7109375" style="487" customWidth="1"/>
    <col min="5" max="244" width="9.140625" style="801"/>
    <col min="245" max="245" width="4.140625" style="801" customWidth="1"/>
    <col min="246" max="246" width="59.140625" style="801" customWidth="1"/>
    <col min="247" max="247" width="9.7109375" style="801" customWidth="1"/>
    <col min="248" max="248" width="13.7109375" style="801" customWidth="1"/>
    <col min="249" max="252" width="0" style="801" hidden="1" customWidth="1"/>
    <col min="253" max="254" width="9.140625" style="801"/>
    <col min="255" max="256" width="13.140625" style="801" customWidth="1"/>
    <col min="257" max="500" width="9.140625" style="801"/>
    <col min="501" max="501" width="4.140625" style="801" customWidth="1"/>
    <col min="502" max="502" width="59.140625" style="801" customWidth="1"/>
    <col min="503" max="503" width="9.7109375" style="801" customWidth="1"/>
    <col min="504" max="504" width="13.7109375" style="801" customWidth="1"/>
    <col min="505" max="508" width="0" style="801" hidden="1" customWidth="1"/>
    <col min="509" max="510" width="9.140625" style="801"/>
    <col min="511" max="512" width="13.140625" style="801" customWidth="1"/>
    <col min="513" max="756" width="9.140625" style="801"/>
    <col min="757" max="757" width="4.140625" style="801" customWidth="1"/>
    <col min="758" max="758" width="59.140625" style="801" customWidth="1"/>
    <col min="759" max="759" width="9.7109375" style="801" customWidth="1"/>
    <col min="760" max="760" width="13.7109375" style="801" customWidth="1"/>
    <col min="761" max="764" width="0" style="801" hidden="1" customWidth="1"/>
    <col min="765" max="766" width="9.140625" style="801"/>
    <col min="767" max="768" width="13.140625" style="801" customWidth="1"/>
    <col min="769" max="1012" width="9.140625" style="801"/>
    <col min="1013" max="1013" width="4.140625" style="801" customWidth="1"/>
    <col min="1014" max="1014" width="59.140625" style="801" customWidth="1"/>
    <col min="1015" max="1015" width="9.7109375" style="801" customWidth="1"/>
    <col min="1016" max="1016" width="13.7109375" style="801" customWidth="1"/>
    <col min="1017" max="1020" width="0" style="801" hidden="1" customWidth="1"/>
    <col min="1021" max="1022" width="9.140625" style="801"/>
    <col min="1023" max="1024" width="13.140625" style="801" customWidth="1"/>
    <col min="1025" max="1268" width="9.140625" style="801"/>
    <col min="1269" max="1269" width="4.140625" style="801" customWidth="1"/>
    <col min="1270" max="1270" width="59.140625" style="801" customWidth="1"/>
    <col min="1271" max="1271" width="9.7109375" style="801" customWidth="1"/>
    <col min="1272" max="1272" width="13.7109375" style="801" customWidth="1"/>
    <col min="1273" max="1276" width="0" style="801" hidden="1" customWidth="1"/>
    <col min="1277" max="1278" width="9.140625" style="801"/>
    <col min="1279" max="1280" width="13.140625" style="801" customWidth="1"/>
    <col min="1281" max="1524" width="9.140625" style="801"/>
    <col min="1525" max="1525" width="4.140625" style="801" customWidth="1"/>
    <col min="1526" max="1526" width="59.140625" style="801" customWidth="1"/>
    <col min="1527" max="1527" width="9.7109375" style="801" customWidth="1"/>
    <col min="1528" max="1528" width="13.7109375" style="801" customWidth="1"/>
    <col min="1529" max="1532" width="0" style="801" hidden="1" customWidth="1"/>
    <col min="1533" max="1534" width="9.140625" style="801"/>
    <col min="1535" max="1536" width="13.140625" style="801" customWidth="1"/>
    <col min="1537" max="1780" width="9.140625" style="801"/>
    <col min="1781" max="1781" width="4.140625" style="801" customWidth="1"/>
    <col min="1782" max="1782" width="59.140625" style="801" customWidth="1"/>
    <col min="1783" max="1783" width="9.7109375" style="801" customWidth="1"/>
    <col min="1784" max="1784" width="13.7109375" style="801" customWidth="1"/>
    <col min="1785" max="1788" width="0" style="801" hidden="1" customWidth="1"/>
    <col min="1789" max="1790" width="9.140625" style="801"/>
    <col min="1791" max="1792" width="13.140625" style="801" customWidth="1"/>
    <col min="1793" max="2036" width="9.140625" style="801"/>
    <col min="2037" max="2037" width="4.140625" style="801" customWidth="1"/>
    <col min="2038" max="2038" width="59.140625" style="801" customWidth="1"/>
    <col min="2039" max="2039" width="9.7109375" style="801" customWidth="1"/>
    <col min="2040" max="2040" width="13.7109375" style="801" customWidth="1"/>
    <col min="2041" max="2044" width="0" style="801" hidden="1" customWidth="1"/>
    <col min="2045" max="2046" width="9.140625" style="801"/>
    <col min="2047" max="2048" width="13.140625" style="801" customWidth="1"/>
    <col min="2049" max="2292" width="9.140625" style="801"/>
    <col min="2293" max="2293" width="4.140625" style="801" customWidth="1"/>
    <col min="2294" max="2294" width="59.140625" style="801" customWidth="1"/>
    <col min="2295" max="2295" width="9.7109375" style="801" customWidth="1"/>
    <col min="2296" max="2296" width="13.7109375" style="801" customWidth="1"/>
    <col min="2297" max="2300" width="0" style="801" hidden="1" customWidth="1"/>
    <col min="2301" max="2302" width="9.140625" style="801"/>
    <col min="2303" max="2304" width="13.140625" style="801" customWidth="1"/>
    <col min="2305" max="2548" width="9.140625" style="801"/>
    <col min="2549" max="2549" width="4.140625" style="801" customWidth="1"/>
    <col min="2550" max="2550" width="59.140625" style="801" customWidth="1"/>
    <col min="2551" max="2551" width="9.7109375" style="801" customWidth="1"/>
    <col min="2552" max="2552" width="13.7109375" style="801" customWidth="1"/>
    <col min="2553" max="2556" width="0" style="801" hidden="1" customWidth="1"/>
    <col min="2557" max="2558" width="9.140625" style="801"/>
    <col min="2559" max="2560" width="13.140625" style="801" customWidth="1"/>
    <col min="2561" max="2804" width="9.140625" style="801"/>
    <col min="2805" max="2805" width="4.140625" style="801" customWidth="1"/>
    <col min="2806" max="2806" width="59.140625" style="801" customWidth="1"/>
    <col min="2807" max="2807" width="9.7109375" style="801" customWidth="1"/>
    <col min="2808" max="2808" width="13.7109375" style="801" customWidth="1"/>
    <col min="2809" max="2812" width="0" style="801" hidden="1" customWidth="1"/>
    <col min="2813" max="2814" width="9.140625" style="801"/>
    <col min="2815" max="2816" width="13.140625" style="801" customWidth="1"/>
    <col min="2817" max="3060" width="9.140625" style="801"/>
    <col min="3061" max="3061" width="4.140625" style="801" customWidth="1"/>
    <col min="3062" max="3062" width="59.140625" style="801" customWidth="1"/>
    <col min="3063" max="3063" width="9.7109375" style="801" customWidth="1"/>
    <col min="3064" max="3064" width="13.7109375" style="801" customWidth="1"/>
    <col min="3065" max="3068" width="0" style="801" hidden="1" customWidth="1"/>
    <col min="3069" max="3070" width="9.140625" style="801"/>
    <col min="3071" max="3072" width="13.140625" style="801" customWidth="1"/>
    <col min="3073" max="3316" width="9.140625" style="801"/>
    <col min="3317" max="3317" width="4.140625" style="801" customWidth="1"/>
    <col min="3318" max="3318" width="59.140625" style="801" customWidth="1"/>
    <col min="3319" max="3319" width="9.7109375" style="801" customWidth="1"/>
    <col min="3320" max="3320" width="13.7109375" style="801" customWidth="1"/>
    <col min="3321" max="3324" width="0" style="801" hidden="1" customWidth="1"/>
    <col min="3325" max="3326" width="9.140625" style="801"/>
    <col min="3327" max="3328" width="13.140625" style="801" customWidth="1"/>
    <col min="3329" max="3572" width="9.140625" style="801"/>
    <col min="3573" max="3573" width="4.140625" style="801" customWidth="1"/>
    <col min="3574" max="3574" width="59.140625" style="801" customWidth="1"/>
    <col min="3575" max="3575" width="9.7109375" style="801" customWidth="1"/>
    <col min="3576" max="3576" width="13.7109375" style="801" customWidth="1"/>
    <col min="3577" max="3580" width="0" style="801" hidden="1" customWidth="1"/>
    <col min="3581" max="3582" width="9.140625" style="801"/>
    <col min="3583" max="3584" width="13.140625" style="801" customWidth="1"/>
    <col min="3585" max="3828" width="9.140625" style="801"/>
    <col min="3829" max="3829" width="4.140625" style="801" customWidth="1"/>
    <col min="3830" max="3830" width="59.140625" style="801" customWidth="1"/>
    <col min="3831" max="3831" width="9.7109375" style="801" customWidth="1"/>
    <col min="3832" max="3832" width="13.7109375" style="801" customWidth="1"/>
    <col min="3833" max="3836" width="0" style="801" hidden="1" customWidth="1"/>
    <col min="3837" max="3838" width="9.140625" style="801"/>
    <col min="3839" max="3840" width="13.140625" style="801" customWidth="1"/>
    <col min="3841" max="4084" width="9.140625" style="801"/>
    <col min="4085" max="4085" width="4.140625" style="801" customWidth="1"/>
    <col min="4086" max="4086" width="59.140625" style="801" customWidth="1"/>
    <col min="4087" max="4087" width="9.7109375" style="801" customWidth="1"/>
    <col min="4088" max="4088" width="13.7109375" style="801" customWidth="1"/>
    <col min="4089" max="4092" width="0" style="801" hidden="1" customWidth="1"/>
    <col min="4093" max="4094" width="9.140625" style="801"/>
    <col min="4095" max="4096" width="13.140625" style="801" customWidth="1"/>
    <col min="4097" max="4340" width="9.140625" style="801"/>
    <col min="4341" max="4341" width="4.140625" style="801" customWidth="1"/>
    <col min="4342" max="4342" width="59.140625" style="801" customWidth="1"/>
    <col min="4343" max="4343" width="9.7109375" style="801" customWidth="1"/>
    <col min="4344" max="4344" width="13.7109375" style="801" customWidth="1"/>
    <col min="4345" max="4348" width="0" style="801" hidden="1" customWidth="1"/>
    <col min="4349" max="4350" width="9.140625" style="801"/>
    <col min="4351" max="4352" width="13.140625" style="801" customWidth="1"/>
    <col min="4353" max="4596" width="9.140625" style="801"/>
    <col min="4597" max="4597" width="4.140625" style="801" customWidth="1"/>
    <col min="4598" max="4598" width="59.140625" style="801" customWidth="1"/>
    <col min="4599" max="4599" width="9.7109375" style="801" customWidth="1"/>
    <col min="4600" max="4600" width="13.7109375" style="801" customWidth="1"/>
    <col min="4601" max="4604" width="0" style="801" hidden="1" customWidth="1"/>
    <col min="4605" max="4606" width="9.140625" style="801"/>
    <col min="4607" max="4608" width="13.140625" style="801" customWidth="1"/>
    <col min="4609" max="4852" width="9.140625" style="801"/>
    <col min="4853" max="4853" width="4.140625" style="801" customWidth="1"/>
    <col min="4854" max="4854" width="59.140625" style="801" customWidth="1"/>
    <col min="4855" max="4855" width="9.7109375" style="801" customWidth="1"/>
    <col min="4856" max="4856" width="13.7109375" style="801" customWidth="1"/>
    <col min="4857" max="4860" width="0" style="801" hidden="1" customWidth="1"/>
    <col min="4861" max="4862" width="9.140625" style="801"/>
    <col min="4863" max="4864" width="13.140625" style="801" customWidth="1"/>
    <col min="4865" max="5108" width="9.140625" style="801"/>
    <col min="5109" max="5109" width="4.140625" style="801" customWidth="1"/>
    <col min="5110" max="5110" width="59.140625" style="801" customWidth="1"/>
    <col min="5111" max="5111" width="9.7109375" style="801" customWidth="1"/>
    <col min="5112" max="5112" width="13.7109375" style="801" customWidth="1"/>
    <col min="5113" max="5116" width="0" style="801" hidden="1" customWidth="1"/>
    <col min="5117" max="5118" width="9.140625" style="801"/>
    <col min="5119" max="5120" width="13.140625" style="801" customWidth="1"/>
    <col min="5121" max="5364" width="9.140625" style="801"/>
    <col min="5365" max="5365" width="4.140625" style="801" customWidth="1"/>
    <col min="5366" max="5366" width="59.140625" style="801" customWidth="1"/>
    <col min="5367" max="5367" width="9.7109375" style="801" customWidth="1"/>
    <col min="5368" max="5368" width="13.7109375" style="801" customWidth="1"/>
    <col min="5369" max="5372" width="0" style="801" hidden="1" customWidth="1"/>
    <col min="5373" max="5374" width="9.140625" style="801"/>
    <col min="5375" max="5376" width="13.140625" style="801" customWidth="1"/>
    <col min="5377" max="5620" width="9.140625" style="801"/>
    <col min="5621" max="5621" width="4.140625" style="801" customWidth="1"/>
    <col min="5622" max="5622" width="59.140625" style="801" customWidth="1"/>
    <col min="5623" max="5623" width="9.7109375" style="801" customWidth="1"/>
    <col min="5624" max="5624" width="13.7109375" style="801" customWidth="1"/>
    <col min="5625" max="5628" width="0" style="801" hidden="1" customWidth="1"/>
    <col min="5629" max="5630" width="9.140625" style="801"/>
    <col min="5631" max="5632" width="13.140625" style="801" customWidth="1"/>
    <col min="5633" max="5876" width="9.140625" style="801"/>
    <col min="5877" max="5877" width="4.140625" style="801" customWidth="1"/>
    <col min="5878" max="5878" width="59.140625" style="801" customWidth="1"/>
    <col min="5879" max="5879" width="9.7109375" style="801" customWidth="1"/>
    <col min="5880" max="5880" width="13.7109375" style="801" customWidth="1"/>
    <col min="5881" max="5884" width="0" style="801" hidden="1" customWidth="1"/>
    <col min="5885" max="5886" width="9.140625" style="801"/>
    <col min="5887" max="5888" width="13.140625" style="801" customWidth="1"/>
    <col min="5889" max="6132" width="9.140625" style="801"/>
    <col min="6133" max="6133" width="4.140625" style="801" customWidth="1"/>
    <col min="6134" max="6134" width="59.140625" style="801" customWidth="1"/>
    <col min="6135" max="6135" width="9.7109375" style="801" customWidth="1"/>
    <col min="6136" max="6136" width="13.7109375" style="801" customWidth="1"/>
    <col min="6137" max="6140" width="0" style="801" hidden="1" customWidth="1"/>
    <col min="6141" max="6142" width="9.140625" style="801"/>
    <col min="6143" max="6144" width="13.140625" style="801" customWidth="1"/>
    <col min="6145" max="6388" width="9.140625" style="801"/>
    <col min="6389" max="6389" width="4.140625" style="801" customWidth="1"/>
    <col min="6390" max="6390" width="59.140625" style="801" customWidth="1"/>
    <col min="6391" max="6391" width="9.7109375" style="801" customWidth="1"/>
    <col min="6392" max="6392" width="13.7109375" style="801" customWidth="1"/>
    <col min="6393" max="6396" width="0" style="801" hidden="1" customWidth="1"/>
    <col min="6397" max="6398" width="9.140625" style="801"/>
    <col min="6399" max="6400" width="13.140625" style="801" customWidth="1"/>
    <col min="6401" max="6644" width="9.140625" style="801"/>
    <col min="6645" max="6645" width="4.140625" style="801" customWidth="1"/>
    <col min="6646" max="6646" width="59.140625" style="801" customWidth="1"/>
    <col min="6647" max="6647" width="9.7109375" style="801" customWidth="1"/>
    <col min="6648" max="6648" width="13.7109375" style="801" customWidth="1"/>
    <col min="6649" max="6652" width="0" style="801" hidden="1" customWidth="1"/>
    <col min="6653" max="6654" width="9.140625" style="801"/>
    <col min="6655" max="6656" width="13.140625" style="801" customWidth="1"/>
    <col min="6657" max="6900" width="9.140625" style="801"/>
    <col min="6901" max="6901" width="4.140625" style="801" customWidth="1"/>
    <col min="6902" max="6902" width="59.140625" style="801" customWidth="1"/>
    <col min="6903" max="6903" width="9.7109375" style="801" customWidth="1"/>
    <col min="6904" max="6904" width="13.7109375" style="801" customWidth="1"/>
    <col min="6905" max="6908" width="0" style="801" hidden="1" customWidth="1"/>
    <col min="6909" max="6910" width="9.140625" style="801"/>
    <col min="6911" max="6912" width="13.140625" style="801" customWidth="1"/>
    <col min="6913" max="7156" width="9.140625" style="801"/>
    <col min="7157" max="7157" width="4.140625" style="801" customWidth="1"/>
    <col min="7158" max="7158" width="59.140625" style="801" customWidth="1"/>
    <col min="7159" max="7159" width="9.7109375" style="801" customWidth="1"/>
    <col min="7160" max="7160" width="13.7109375" style="801" customWidth="1"/>
    <col min="7161" max="7164" width="0" style="801" hidden="1" customWidth="1"/>
    <col min="7165" max="7166" width="9.140625" style="801"/>
    <col min="7167" max="7168" width="13.140625" style="801" customWidth="1"/>
    <col min="7169" max="7412" width="9.140625" style="801"/>
    <col min="7413" max="7413" width="4.140625" style="801" customWidth="1"/>
    <col min="7414" max="7414" width="59.140625" style="801" customWidth="1"/>
    <col min="7415" max="7415" width="9.7109375" style="801" customWidth="1"/>
    <col min="7416" max="7416" width="13.7109375" style="801" customWidth="1"/>
    <col min="7417" max="7420" width="0" style="801" hidden="1" customWidth="1"/>
    <col min="7421" max="7422" width="9.140625" style="801"/>
    <col min="7423" max="7424" width="13.140625" style="801" customWidth="1"/>
    <col min="7425" max="7668" width="9.140625" style="801"/>
    <col min="7669" max="7669" width="4.140625" style="801" customWidth="1"/>
    <col min="7670" max="7670" width="59.140625" style="801" customWidth="1"/>
    <col min="7671" max="7671" width="9.7109375" style="801" customWidth="1"/>
    <col min="7672" max="7672" width="13.7109375" style="801" customWidth="1"/>
    <col min="7673" max="7676" width="0" style="801" hidden="1" customWidth="1"/>
    <col min="7677" max="7678" width="9.140625" style="801"/>
    <col min="7679" max="7680" width="13.140625" style="801" customWidth="1"/>
    <col min="7681" max="7924" width="9.140625" style="801"/>
    <col min="7925" max="7925" width="4.140625" style="801" customWidth="1"/>
    <col min="7926" max="7926" width="59.140625" style="801" customWidth="1"/>
    <col min="7927" max="7927" width="9.7109375" style="801" customWidth="1"/>
    <col min="7928" max="7928" width="13.7109375" style="801" customWidth="1"/>
    <col min="7929" max="7932" width="0" style="801" hidden="1" customWidth="1"/>
    <col min="7933" max="7934" width="9.140625" style="801"/>
    <col min="7935" max="7936" width="13.140625" style="801" customWidth="1"/>
    <col min="7937" max="8180" width="9.140625" style="801"/>
    <col min="8181" max="8181" width="4.140625" style="801" customWidth="1"/>
    <col min="8182" max="8182" width="59.140625" style="801" customWidth="1"/>
    <col min="8183" max="8183" width="9.7109375" style="801" customWidth="1"/>
    <col min="8184" max="8184" width="13.7109375" style="801" customWidth="1"/>
    <col min="8185" max="8188" width="0" style="801" hidden="1" customWidth="1"/>
    <col min="8189" max="8190" width="9.140625" style="801"/>
    <col min="8191" max="8192" width="13.140625" style="801" customWidth="1"/>
    <col min="8193" max="8436" width="9.140625" style="801"/>
    <col min="8437" max="8437" width="4.140625" style="801" customWidth="1"/>
    <col min="8438" max="8438" width="59.140625" style="801" customWidth="1"/>
    <col min="8439" max="8439" width="9.7109375" style="801" customWidth="1"/>
    <col min="8440" max="8440" width="13.7109375" style="801" customWidth="1"/>
    <col min="8441" max="8444" width="0" style="801" hidden="1" customWidth="1"/>
    <col min="8445" max="8446" width="9.140625" style="801"/>
    <col min="8447" max="8448" width="13.140625" style="801" customWidth="1"/>
    <col min="8449" max="8692" width="9.140625" style="801"/>
    <col min="8693" max="8693" width="4.140625" style="801" customWidth="1"/>
    <col min="8694" max="8694" width="59.140625" style="801" customWidth="1"/>
    <col min="8695" max="8695" width="9.7109375" style="801" customWidth="1"/>
    <col min="8696" max="8696" width="13.7109375" style="801" customWidth="1"/>
    <col min="8697" max="8700" width="0" style="801" hidden="1" customWidth="1"/>
    <col min="8701" max="8702" width="9.140625" style="801"/>
    <col min="8703" max="8704" width="13.140625" style="801" customWidth="1"/>
    <col min="8705" max="8948" width="9.140625" style="801"/>
    <col min="8949" max="8949" width="4.140625" style="801" customWidth="1"/>
    <col min="8950" max="8950" width="59.140625" style="801" customWidth="1"/>
    <col min="8951" max="8951" width="9.7109375" style="801" customWidth="1"/>
    <col min="8952" max="8952" width="13.7109375" style="801" customWidth="1"/>
    <col min="8953" max="8956" width="0" style="801" hidden="1" customWidth="1"/>
    <col min="8957" max="8958" width="9.140625" style="801"/>
    <col min="8959" max="8960" width="13.140625" style="801" customWidth="1"/>
    <col min="8961" max="9204" width="9.140625" style="801"/>
    <col min="9205" max="9205" width="4.140625" style="801" customWidth="1"/>
    <col min="9206" max="9206" width="59.140625" style="801" customWidth="1"/>
    <col min="9207" max="9207" width="9.7109375" style="801" customWidth="1"/>
    <col min="9208" max="9208" width="13.7109375" style="801" customWidth="1"/>
    <col min="9209" max="9212" width="0" style="801" hidden="1" customWidth="1"/>
    <col min="9213" max="9214" width="9.140625" style="801"/>
    <col min="9215" max="9216" width="13.140625" style="801" customWidth="1"/>
    <col min="9217" max="9460" width="9.140625" style="801"/>
    <col min="9461" max="9461" width="4.140625" style="801" customWidth="1"/>
    <col min="9462" max="9462" width="59.140625" style="801" customWidth="1"/>
    <col min="9463" max="9463" width="9.7109375" style="801" customWidth="1"/>
    <col min="9464" max="9464" width="13.7109375" style="801" customWidth="1"/>
    <col min="9465" max="9468" width="0" style="801" hidden="1" customWidth="1"/>
    <col min="9469" max="9470" width="9.140625" style="801"/>
    <col min="9471" max="9472" width="13.140625" style="801" customWidth="1"/>
    <col min="9473" max="9716" width="9.140625" style="801"/>
    <col min="9717" max="9717" width="4.140625" style="801" customWidth="1"/>
    <col min="9718" max="9718" width="59.140625" style="801" customWidth="1"/>
    <col min="9719" max="9719" width="9.7109375" style="801" customWidth="1"/>
    <col min="9720" max="9720" width="13.7109375" style="801" customWidth="1"/>
    <col min="9721" max="9724" width="0" style="801" hidden="1" customWidth="1"/>
    <col min="9725" max="9726" width="9.140625" style="801"/>
    <col min="9727" max="9728" width="13.140625" style="801" customWidth="1"/>
    <col min="9729" max="9972" width="9.140625" style="801"/>
    <col min="9973" max="9973" width="4.140625" style="801" customWidth="1"/>
    <col min="9974" max="9974" width="59.140625" style="801" customWidth="1"/>
    <col min="9975" max="9975" width="9.7109375" style="801" customWidth="1"/>
    <col min="9976" max="9976" width="13.7109375" style="801" customWidth="1"/>
    <col min="9977" max="9980" width="0" style="801" hidden="1" customWidth="1"/>
    <col min="9981" max="9982" width="9.140625" style="801"/>
    <col min="9983" max="9984" width="13.140625" style="801" customWidth="1"/>
    <col min="9985" max="10228" width="9.140625" style="801"/>
    <col min="10229" max="10229" width="4.140625" style="801" customWidth="1"/>
    <col min="10230" max="10230" width="59.140625" style="801" customWidth="1"/>
    <col min="10231" max="10231" width="9.7109375" style="801" customWidth="1"/>
    <col min="10232" max="10232" width="13.7109375" style="801" customWidth="1"/>
    <col min="10233" max="10236" width="0" style="801" hidden="1" customWidth="1"/>
    <col min="10237" max="10238" width="9.140625" style="801"/>
    <col min="10239" max="10240" width="13.140625" style="801" customWidth="1"/>
    <col min="10241" max="10484" width="9.140625" style="801"/>
    <col min="10485" max="10485" width="4.140625" style="801" customWidth="1"/>
    <col min="10486" max="10486" width="59.140625" style="801" customWidth="1"/>
    <col min="10487" max="10487" width="9.7109375" style="801" customWidth="1"/>
    <col min="10488" max="10488" width="13.7109375" style="801" customWidth="1"/>
    <col min="10489" max="10492" width="0" style="801" hidden="1" customWidth="1"/>
    <col min="10493" max="10494" width="9.140625" style="801"/>
    <col min="10495" max="10496" width="13.140625" style="801" customWidth="1"/>
    <col min="10497" max="10740" width="9.140625" style="801"/>
    <col min="10741" max="10741" width="4.140625" style="801" customWidth="1"/>
    <col min="10742" max="10742" width="59.140625" style="801" customWidth="1"/>
    <col min="10743" max="10743" width="9.7109375" style="801" customWidth="1"/>
    <col min="10744" max="10744" width="13.7109375" style="801" customWidth="1"/>
    <col min="10745" max="10748" width="0" style="801" hidden="1" customWidth="1"/>
    <col min="10749" max="10750" width="9.140625" style="801"/>
    <col min="10751" max="10752" width="13.140625" style="801" customWidth="1"/>
    <col min="10753" max="10996" width="9.140625" style="801"/>
    <col min="10997" max="10997" width="4.140625" style="801" customWidth="1"/>
    <col min="10998" max="10998" width="59.140625" style="801" customWidth="1"/>
    <col min="10999" max="10999" width="9.7109375" style="801" customWidth="1"/>
    <col min="11000" max="11000" width="13.7109375" style="801" customWidth="1"/>
    <col min="11001" max="11004" width="0" style="801" hidden="1" customWidth="1"/>
    <col min="11005" max="11006" width="9.140625" style="801"/>
    <col min="11007" max="11008" width="13.140625" style="801" customWidth="1"/>
    <col min="11009" max="11252" width="9.140625" style="801"/>
    <col min="11253" max="11253" width="4.140625" style="801" customWidth="1"/>
    <col min="11254" max="11254" width="59.140625" style="801" customWidth="1"/>
    <col min="11255" max="11255" width="9.7109375" style="801" customWidth="1"/>
    <col min="11256" max="11256" width="13.7109375" style="801" customWidth="1"/>
    <col min="11257" max="11260" width="0" style="801" hidden="1" customWidth="1"/>
    <col min="11261" max="11262" width="9.140625" style="801"/>
    <col min="11263" max="11264" width="13.140625" style="801" customWidth="1"/>
    <col min="11265" max="11508" width="9.140625" style="801"/>
    <col min="11509" max="11509" width="4.140625" style="801" customWidth="1"/>
    <col min="11510" max="11510" width="59.140625" style="801" customWidth="1"/>
    <col min="11511" max="11511" width="9.7109375" style="801" customWidth="1"/>
    <col min="11512" max="11512" width="13.7109375" style="801" customWidth="1"/>
    <col min="11513" max="11516" width="0" style="801" hidden="1" customWidth="1"/>
    <col min="11517" max="11518" width="9.140625" style="801"/>
    <col min="11519" max="11520" width="13.140625" style="801" customWidth="1"/>
    <col min="11521" max="11764" width="9.140625" style="801"/>
    <col min="11765" max="11765" width="4.140625" style="801" customWidth="1"/>
    <col min="11766" max="11766" width="59.140625" style="801" customWidth="1"/>
    <col min="11767" max="11767" width="9.7109375" style="801" customWidth="1"/>
    <col min="11768" max="11768" width="13.7109375" style="801" customWidth="1"/>
    <col min="11769" max="11772" width="0" style="801" hidden="1" customWidth="1"/>
    <col min="11773" max="11774" width="9.140625" style="801"/>
    <col min="11775" max="11776" width="13.140625" style="801" customWidth="1"/>
    <col min="11777" max="12020" width="9.140625" style="801"/>
    <col min="12021" max="12021" width="4.140625" style="801" customWidth="1"/>
    <col min="12022" max="12022" width="59.140625" style="801" customWidth="1"/>
    <col min="12023" max="12023" width="9.7109375" style="801" customWidth="1"/>
    <col min="12024" max="12024" width="13.7109375" style="801" customWidth="1"/>
    <col min="12025" max="12028" width="0" style="801" hidden="1" customWidth="1"/>
    <col min="12029" max="12030" width="9.140625" style="801"/>
    <col min="12031" max="12032" width="13.140625" style="801" customWidth="1"/>
    <col min="12033" max="12276" width="9.140625" style="801"/>
    <col min="12277" max="12277" width="4.140625" style="801" customWidth="1"/>
    <col min="12278" max="12278" width="59.140625" style="801" customWidth="1"/>
    <col min="12279" max="12279" width="9.7109375" style="801" customWidth="1"/>
    <col min="12280" max="12280" width="13.7109375" style="801" customWidth="1"/>
    <col min="12281" max="12284" width="0" style="801" hidden="1" customWidth="1"/>
    <col min="12285" max="12286" width="9.140625" style="801"/>
    <col min="12287" max="12288" width="13.140625" style="801" customWidth="1"/>
    <col min="12289" max="12532" width="9.140625" style="801"/>
    <col min="12533" max="12533" width="4.140625" style="801" customWidth="1"/>
    <col min="12534" max="12534" width="59.140625" style="801" customWidth="1"/>
    <col min="12535" max="12535" width="9.7109375" style="801" customWidth="1"/>
    <col min="12536" max="12536" width="13.7109375" style="801" customWidth="1"/>
    <col min="12537" max="12540" width="0" style="801" hidden="1" customWidth="1"/>
    <col min="12541" max="12542" width="9.140625" style="801"/>
    <col min="12543" max="12544" width="13.140625" style="801" customWidth="1"/>
    <col min="12545" max="12788" width="9.140625" style="801"/>
    <col min="12789" max="12789" width="4.140625" style="801" customWidth="1"/>
    <col min="12790" max="12790" width="59.140625" style="801" customWidth="1"/>
    <col min="12791" max="12791" width="9.7109375" style="801" customWidth="1"/>
    <col min="12792" max="12792" width="13.7109375" style="801" customWidth="1"/>
    <col min="12793" max="12796" width="0" style="801" hidden="1" customWidth="1"/>
    <col min="12797" max="12798" width="9.140625" style="801"/>
    <col min="12799" max="12800" width="13.140625" style="801" customWidth="1"/>
    <col min="12801" max="13044" width="9.140625" style="801"/>
    <col min="13045" max="13045" width="4.140625" style="801" customWidth="1"/>
    <col min="13046" max="13046" width="59.140625" style="801" customWidth="1"/>
    <col min="13047" max="13047" width="9.7109375" style="801" customWidth="1"/>
    <col min="13048" max="13048" width="13.7109375" style="801" customWidth="1"/>
    <col min="13049" max="13052" width="0" style="801" hidden="1" customWidth="1"/>
    <col min="13053" max="13054" width="9.140625" style="801"/>
    <col min="13055" max="13056" width="13.140625" style="801" customWidth="1"/>
    <col min="13057" max="13300" width="9.140625" style="801"/>
    <col min="13301" max="13301" width="4.140625" style="801" customWidth="1"/>
    <col min="13302" max="13302" width="59.140625" style="801" customWidth="1"/>
    <col min="13303" max="13303" width="9.7109375" style="801" customWidth="1"/>
    <col min="13304" max="13304" width="13.7109375" style="801" customWidth="1"/>
    <col min="13305" max="13308" width="0" style="801" hidden="1" customWidth="1"/>
    <col min="13309" max="13310" width="9.140625" style="801"/>
    <col min="13311" max="13312" width="13.140625" style="801" customWidth="1"/>
    <col min="13313" max="13556" width="9.140625" style="801"/>
    <col min="13557" max="13557" width="4.140625" style="801" customWidth="1"/>
    <col min="13558" max="13558" width="59.140625" style="801" customWidth="1"/>
    <col min="13559" max="13559" width="9.7109375" style="801" customWidth="1"/>
    <col min="13560" max="13560" width="13.7109375" style="801" customWidth="1"/>
    <col min="13561" max="13564" width="0" style="801" hidden="1" customWidth="1"/>
    <col min="13565" max="13566" width="9.140625" style="801"/>
    <col min="13567" max="13568" width="13.140625" style="801" customWidth="1"/>
    <col min="13569" max="13812" width="9.140625" style="801"/>
    <col min="13813" max="13813" width="4.140625" style="801" customWidth="1"/>
    <col min="13814" max="13814" width="59.140625" style="801" customWidth="1"/>
    <col min="13815" max="13815" width="9.7109375" style="801" customWidth="1"/>
    <col min="13816" max="13816" width="13.7109375" style="801" customWidth="1"/>
    <col min="13817" max="13820" width="0" style="801" hidden="1" customWidth="1"/>
    <col min="13821" max="13822" width="9.140625" style="801"/>
    <col min="13823" max="13824" width="13.140625" style="801" customWidth="1"/>
    <col min="13825" max="14068" width="9.140625" style="801"/>
    <col min="14069" max="14069" width="4.140625" style="801" customWidth="1"/>
    <col min="14070" max="14070" width="59.140625" style="801" customWidth="1"/>
    <col min="14071" max="14071" width="9.7109375" style="801" customWidth="1"/>
    <col min="14072" max="14072" width="13.7109375" style="801" customWidth="1"/>
    <col min="14073" max="14076" width="0" style="801" hidden="1" customWidth="1"/>
    <col min="14077" max="14078" width="9.140625" style="801"/>
    <col min="14079" max="14080" width="13.140625" style="801" customWidth="1"/>
    <col min="14081" max="14324" width="9.140625" style="801"/>
    <col min="14325" max="14325" width="4.140625" style="801" customWidth="1"/>
    <col min="14326" max="14326" width="59.140625" style="801" customWidth="1"/>
    <col min="14327" max="14327" width="9.7109375" style="801" customWidth="1"/>
    <col min="14328" max="14328" width="13.7109375" style="801" customWidth="1"/>
    <col min="14329" max="14332" width="0" style="801" hidden="1" customWidth="1"/>
    <col min="14333" max="14334" width="9.140625" style="801"/>
    <col min="14335" max="14336" width="13.140625" style="801" customWidth="1"/>
    <col min="14337" max="14580" width="9.140625" style="801"/>
    <col min="14581" max="14581" width="4.140625" style="801" customWidth="1"/>
    <col min="14582" max="14582" width="59.140625" style="801" customWidth="1"/>
    <col min="14583" max="14583" width="9.7109375" style="801" customWidth="1"/>
    <col min="14584" max="14584" width="13.7109375" style="801" customWidth="1"/>
    <col min="14585" max="14588" width="0" style="801" hidden="1" customWidth="1"/>
    <col min="14589" max="14590" width="9.140625" style="801"/>
    <col min="14591" max="14592" width="13.140625" style="801" customWidth="1"/>
    <col min="14593" max="14836" width="9.140625" style="801"/>
    <col min="14837" max="14837" width="4.140625" style="801" customWidth="1"/>
    <col min="14838" max="14838" width="59.140625" style="801" customWidth="1"/>
    <col min="14839" max="14839" width="9.7109375" style="801" customWidth="1"/>
    <col min="14840" max="14840" width="13.7109375" style="801" customWidth="1"/>
    <col min="14841" max="14844" width="0" style="801" hidden="1" customWidth="1"/>
    <col min="14845" max="14846" width="9.140625" style="801"/>
    <col min="14847" max="14848" width="13.140625" style="801" customWidth="1"/>
    <col min="14849" max="15092" width="9.140625" style="801"/>
    <col min="15093" max="15093" width="4.140625" style="801" customWidth="1"/>
    <col min="15094" max="15094" width="59.140625" style="801" customWidth="1"/>
    <col min="15095" max="15095" width="9.7109375" style="801" customWidth="1"/>
    <col min="15096" max="15096" width="13.7109375" style="801" customWidth="1"/>
    <col min="15097" max="15100" width="0" style="801" hidden="1" customWidth="1"/>
    <col min="15101" max="15102" width="9.140625" style="801"/>
    <col min="15103" max="15104" width="13.140625" style="801" customWidth="1"/>
    <col min="15105" max="15348" width="9.140625" style="801"/>
    <col min="15349" max="15349" width="4.140625" style="801" customWidth="1"/>
    <col min="15350" max="15350" width="59.140625" style="801" customWidth="1"/>
    <col min="15351" max="15351" width="9.7109375" style="801" customWidth="1"/>
    <col min="15352" max="15352" width="13.7109375" style="801" customWidth="1"/>
    <col min="15353" max="15356" width="0" style="801" hidden="1" customWidth="1"/>
    <col min="15357" max="15358" width="9.140625" style="801"/>
    <col min="15359" max="15360" width="13.140625" style="801" customWidth="1"/>
    <col min="15361" max="15604" width="9.140625" style="801"/>
    <col min="15605" max="15605" width="4.140625" style="801" customWidth="1"/>
    <col min="15606" max="15606" width="59.140625" style="801" customWidth="1"/>
    <col min="15607" max="15607" width="9.7109375" style="801" customWidth="1"/>
    <col min="15608" max="15608" width="13.7109375" style="801" customWidth="1"/>
    <col min="15609" max="15612" width="0" style="801" hidden="1" customWidth="1"/>
    <col min="15613" max="15614" width="9.140625" style="801"/>
    <col min="15615" max="15616" width="13.140625" style="801" customWidth="1"/>
    <col min="15617" max="15860" width="9.140625" style="801"/>
    <col min="15861" max="15861" width="4.140625" style="801" customWidth="1"/>
    <col min="15862" max="15862" width="59.140625" style="801" customWidth="1"/>
    <col min="15863" max="15863" width="9.7109375" style="801" customWidth="1"/>
    <col min="15864" max="15864" width="13.7109375" style="801" customWidth="1"/>
    <col min="15865" max="15868" width="0" style="801" hidden="1" customWidth="1"/>
    <col min="15869" max="15870" width="9.140625" style="801"/>
    <col min="15871" max="15872" width="13.140625" style="801" customWidth="1"/>
    <col min="15873" max="16116" width="9.140625" style="801"/>
    <col min="16117" max="16117" width="4.140625" style="801" customWidth="1"/>
    <col min="16118" max="16118" width="59.140625" style="801" customWidth="1"/>
    <col min="16119" max="16119" width="9.7109375" style="801" customWidth="1"/>
    <col min="16120" max="16120" width="13.7109375" style="801" customWidth="1"/>
    <col min="16121" max="16124" width="0" style="801" hidden="1" customWidth="1"/>
    <col min="16125" max="16126" width="9.140625" style="801"/>
    <col min="16127" max="16128" width="13.140625" style="801" customWidth="1"/>
    <col min="16129" max="16384" width="9.140625" style="801"/>
  </cols>
  <sheetData>
    <row r="1" spans="1:4" ht="13.5" x14ac:dyDescent="0.25">
      <c r="A1" s="440"/>
      <c r="B1" s="441"/>
      <c r="C1" s="441" t="s">
        <v>417</v>
      </c>
      <c r="D1" s="442"/>
    </row>
    <row r="2" spans="1:4" ht="13.5" x14ac:dyDescent="0.25">
      <c r="A2" s="443"/>
      <c r="B2" s="441"/>
      <c r="C2" s="441" t="s">
        <v>313</v>
      </c>
      <c r="D2" s="442"/>
    </row>
    <row r="3" spans="1:4" ht="13.5" x14ac:dyDescent="0.25">
      <c r="A3" s="443"/>
      <c r="B3" s="444"/>
      <c r="C3" s="441" t="s">
        <v>1</v>
      </c>
      <c r="D3" s="442"/>
    </row>
    <row r="4" spans="1:4" ht="13.5" x14ac:dyDescent="0.25">
      <c r="A4" s="443"/>
      <c r="B4" s="441"/>
      <c r="C4" s="441" t="s">
        <v>314</v>
      </c>
      <c r="D4" s="442"/>
    </row>
    <row r="5" spans="1:4" ht="22.5" customHeight="1" x14ac:dyDescent="0.25">
      <c r="A5" s="443"/>
      <c r="B5" s="443"/>
      <c r="C5" s="441"/>
      <c r="D5" s="442"/>
    </row>
    <row r="6" spans="1:4" ht="25.5" customHeight="1" x14ac:dyDescent="0.25">
      <c r="A6" s="826" t="s">
        <v>418</v>
      </c>
      <c r="B6" s="826"/>
      <c r="C6" s="826"/>
      <c r="D6" s="826"/>
    </row>
    <row r="7" spans="1:4" ht="23.25" customHeight="1" x14ac:dyDescent="0.25">
      <c r="A7" s="443"/>
      <c r="B7" s="443"/>
      <c r="C7" s="443"/>
      <c r="D7" s="445" t="s">
        <v>2</v>
      </c>
    </row>
    <row r="8" spans="1:4" ht="28.5" customHeight="1" x14ac:dyDescent="0.25">
      <c r="A8" s="446" t="s">
        <v>40</v>
      </c>
      <c r="B8" s="446" t="s">
        <v>419</v>
      </c>
      <c r="C8" s="447" t="s">
        <v>420</v>
      </c>
      <c r="D8" s="447" t="s">
        <v>421</v>
      </c>
    </row>
    <row r="9" spans="1:4" s="449" customFormat="1" ht="10.5" customHeight="1" x14ac:dyDescent="0.25">
      <c r="A9" s="448">
        <v>1</v>
      </c>
      <c r="B9" s="448">
        <v>2</v>
      </c>
      <c r="C9" s="448">
        <v>3</v>
      </c>
      <c r="D9" s="448">
        <v>4</v>
      </c>
    </row>
    <row r="10" spans="1:4" ht="15.75" customHeight="1" x14ac:dyDescent="0.25">
      <c r="A10" s="827" t="s">
        <v>422</v>
      </c>
      <c r="B10" s="827"/>
      <c r="C10" s="450"/>
      <c r="D10" s="451">
        <f>SUM(D11,D14,D15,D17,D18,D19,D20,D21,D22,D23,D26)</f>
        <v>256009196.44000006</v>
      </c>
    </row>
    <row r="11" spans="1:4" ht="15.75" customHeight="1" x14ac:dyDescent="0.25">
      <c r="A11" s="452" t="s">
        <v>423</v>
      </c>
      <c r="B11" s="453" t="s">
        <v>424</v>
      </c>
      <c r="C11" s="454" t="s">
        <v>425</v>
      </c>
      <c r="D11" s="455">
        <f>SUM(D12:D13)</f>
        <v>133187441.61000001</v>
      </c>
    </row>
    <row r="12" spans="1:4" ht="15.75" customHeight="1" x14ac:dyDescent="0.25">
      <c r="A12" s="456" t="s">
        <v>426</v>
      </c>
      <c r="B12" s="457" t="s">
        <v>427</v>
      </c>
      <c r="C12" s="458"/>
      <c r="D12" s="459">
        <f>131864418.18-29594976.57</f>
        <v>102269441.61000001</v>
      </c>
    </row>
    <row r="13" spans="1:4" ht="14.25" customHeight="1" x14ac:dyDescent="0.25">
      <c r="A13" s="460" t="s">
        <v>428</v>
      </c>
      <c r="B13" s="461" t="s">
        <v>429</v>
      </c>
      <c r="C13" s="462"/>
      <c r="D13" s="463">
        <v>30918000</v>
      </c>
    </row>
    <row r="14" spans="1:4" ht="25.5" x14ac:dyDescent="0.25">
      <c r="A14" s="456" t="s">
        <v>430</v>
      </c>
      <c r="B14" s="464" t="s">
        <v>431</v>
      </c>
      <c r="C14" s="465" t="s">
        <v>432</v>
      </c>
      <c r="D14" s="459"/>
    </row>
    <row r="15" spans="1:4" ht="39.75" customHeight="1" x14ac:dyDescent="0.25">
      <c r="A15" s="466" t="s">
        <v>433</v>
      </c>
      <c r="B15" s="467" t="s">
        <v>434</v>
      </c>
      <c r="C15" s="454" t="s">
        <v>435</v>
      </c>
      <c r="D15" s="455">
        <f>4073185+2347654.7+791378.95+433104.1+628472.61+2015000</f>
        <v>10288795.359999999</v>
      </c>
    </row>
    <row r="16" spans="1:4" ht="4.5" customHeight="1" x14ac:dyDescent="0.25">
      <c r="A16" s="468"/>
      <c r="B16" s="469"/>
      <c r="C16" s="458"/>
      <c r="D16" s="459"/>
    </row>
    <row r="17" spans="1:4" ht="32.25" customHeight="1" x14ac:dyDescent="0.25">
      <c r="A17" s="470" t="s">
        <v>436</v>
      </c>
      <c r="B17" s="471" t="s">
        <v>437</v>
      </c>
      <c r="C17" s="472" t="s">
        <v>438</v>
      </c>
      <c r="D17" s="473">
        <f>707170.04+393727.38+19302.1+22119.09+30019.82+250000+1474209.59+214434.17+122049.41</f>
        <v>3233031.6000000006</v>
      </c>
    </row>
    <row r="18" spans="1:4" ht="34.5" customHeight="1" x14ac:dyDescent="0.25">
      <c r="A18" s="460" t="s">
        <v>439</v>
      </c>
      <c r="B18" s="474" t="s">
        <v>440</v>
      </c>
      <c r="C18" s="475" t="s">
        <v>441</v>
      </c>
      <c r="D18" s="463">
        <v>62871389.200000003</v>
      </c>
    </row>
    <row r="19" spans="1:4" ht="14.25" customHeight="1" x14ac:dyDescent="0.25">
      <c r="A19" s="476" t="s">
        <v>442</v>
      </c>
      <c r="B19" s="477" t="s">
        <v>443</v>
      </c>
      <c r="C19" s="478" t="s">
        <v>444</v>
      </c>
      <c r="D19" s="463"/>
    </row>
    <row r="20" spans="1:4" ht="15" customHeight="1" x14ac:dyDescent="0.25">
      <c r="A20" s="470" t="s">
        <v>445</v>
      </c>
      <c r="B20" s="479" t="s">
        <v>446</v>
      </c>
      <c r="C20" s="472" t="s">
        <v>447</v>
      </c>
      <c r="D20" s="473"/>
    </row>
    <row r="21" spans="1:4" ht="16.5" customHeight="1" x14ac:dyDescent="0.25">
      <c r="A21" s="470" t="s">
        <v>448</v>
      </c>
      <c r="B21" s="479" t="s">
        <v>449</v>
      </c>
      <c r="C21" s="472" t="s">
        <v>450</v>
      </c>
      <c r="D21" s="473"/>
    </row>
    <row r="22" spans="1:4" ht="13.5" customHeight="1" x14ac:dyDescent="0.25">
      <c r="A22" s="452" t="s">
        <v>451</v>
      </c>
      <c r="B22" s="480" t="s">
        <v>452</v>
      </c>
      <c r="C22" s="450" t="s">
        <v>453</v>
      </c>
      <c r="D22" s="455"/>
    </row>
    <row r="23" spans="1:4" ht="13.5" customHeight="1" x14ac:dyDescent="0.25">
      <c r="A23" s="452" t="s">
        <v>454</v>
      </c>
      <c r="B23" s="480" t="s">
        <v>455</v>
      </c>
      <c r="C23" s="450" t="s">
        <v>456</v>
      </c>
      <c r="D23" s="481">
        <f>SUM(D24:D25)</f>
        <v>46428538.670000002</v>
      </c>
    </row>
    <row r="24" spans="1:4" ht="13.5" customHeight="1" x14ac:dyDescent="0.25">
      <c r="A24" s="456" t="s">
        <v>426</v>
      </c>
      <c r="B24" s="482" t="s">
        <v>427</v>
      </c>
      <c r="C24" s="465"/>
      <c r="D24" s="459">
        <f>46169402.85+12104+114852.82</f>
        <v>46296359.670000002</v>
      </c>
    </row>
    <row r="25" spans="1:4" ht="13.5" customHeight="1" x14ac:dyDescent="0.25">
      <c r="A25" s="460" t="s">
        <v>428</v>
      </c>
      <c r="B25" s="483" t="s">
        <v>429</v>
      </c>
      <c r="C25" s="475"/>
      <c r="D25" s="484">
        <v>132179</v>
      </c>
    </row>
    <row r="26" spans="1:4" ht="13.5" customHeight="1" x14ac:dyDescent="0.25">
      <c r="A26" s="456" t="s">
        <v>457</v>
      </c>
      <c r="B26" s="482" t="s">
        <v>458</v>
      </c>
      <c r="C26" s="465" t="s">
        <v>459</v>
      </c>
      <c r="D26" s="455"/>
    </row>
    <row r="27" spans="1:4" ht="13.5" customHeight="1" x14ac:dyDescent="0.25">
      <c r="A27" s="456" t="s">
        <v>426</v>
      </c>
      <c r="B27" s="482" t="s">
        <v>427</v>
      </c>
      <c r="C27" s="465"/>
      <c r="D27" s="459"/>
    </row>
    <row r="28" spans="1:4" ht="13.5" customHeight="1" x14ac:dyDescent="0.25">
      <c r="A28" s="460" t="s">
        <v>428</v>
      </c>
      <c r="B28" s="483" t="s">
        <v>429</v>
      </c>
      <c r="C28" s="475"/>
      <c r="D28" s="463"/>
    </row>
    <row r="29" spans="1:4" ht="16.5" customHeight="1" x14ac:dyDescent="0.25">
      <c r="A29" s="828" t="s">
        <v>460</v>
      </c>
      <c r="B29" s="828"/>
      <c r="C29" s="465"/>
      <c r="D29" s="485">
        <f>SUM(D30,D32,D33,D34,D35,D36,D37)</f>
        <v>93921568.200000003</v>
      </c>
    </row>
    <row r="30" spans="1:4" ht="16.5" customHeight="1" x14ac:dyDescent="0.25">
      <c r="A30" s="452" t="s">
        <v>423</v>
      </c>
      <c r="B30" s="486" t="s">
        <v>461</v>
      </c>
      <c r="C30" s="450" t="s">
        <v>462</v>
      </c>
      <c r="D30" s="455">
        <f>28918000+132179</f>
        <v>29050179</v>
      </c>
    </row>
    <row r="31" spans="1:4" ht="12.75" customHeight="1" x14ac:dyDescent="0.25">
      <c r="A31" s="476" t="s">
        <v>426</v>
      </c>
      <c r="B31" s="474" t="s">
        <v>463</v>
      </c>
      <c r="C31" s="475"/>
      <c r="D31" s="463"/>
    </row>
    <row r="32" spans="1:4" ht="24" customHeight="1" x14ac:dyDescent="0.25">
      <c r="A32" s="470" t="s">
        <v>430</v>
      </c>
      <c r="B32" s="471" t="s">
        <v>464</v>
      </c>
      <c r="C32" s="472" t="s">
        <v>465</v>
      </c>
      <c r="D32" s="473"/>
    </row>
    <row r="33" spans="1:4" ht="18.75" customHeight="1" x14ac:dyDescent="0.25">
      <c r="A33" s="470" t="s">
        <v>433</v>
      </c>
      <c r="B33" s="471" t="s">
        <v>466</v>
      </c>
      <c r="C33" s="472" t="s">
        <v>467</v>
      </c>
      <c r="D33" s="463">
        <v>62871389.200000003</v>
      </c>
    </row>
    <row r="34" spans="1:4" ht="16.5" customHeight="1" x14ac:dyDescent="0.25">
      <c r="A34" s="470" t="s">
        <v>436</v>
      </c>
      <c r="B34" s="479" t="s">
        <v>468</v>
      </c>
      <c r="C34" s="472" t="s">
        <v>469</v>
      </c>
      <c r="D34" s="473"/>
    </row>
    <row r="35" spans="1:4" ht="16.5" customHeight="1" x14ac:dyDescent="0.25">
      <c r="A35" s="470" t="s">
        <v>439</v>
      </c>
      <c r="B35" s="479" t="s">
        <v>470</v>
      </c>
      <c r="C35" s="472" t="s">
        <v>459</v>
      </c>
      <c r="D35" s="473"/>
    </row>
    <row r="36" spans="1:4" ht="16.5" customHeight="1" x14ac:dyDescent="0.25">
      <c r="A36" s="470" t="s">
        <v>442</v>
      </c>
      <c r="B36" s="479" t="s">
        <v>471</v>
      </c>
      <c r="C36" s="472" t="s">
        <v>472</v>
      </c>
      <c r="D36" s="473">
        <v>2000000</v>
      </c>
    </row>
    <row r="37" spans="1:4" ht="16.5" customHeight="1" x14ac:dyDescent="0.25">
      <c r="A37" s="470" t="s">
        <v>445</v>
      </c>
      <c r="B37" s="479" t="s">
        <v>473</v>
      </c>
      <c r="C37" s="472" t="s">
        <v>474</v>
      </c>
      <c r="D37" s="473"/>
    </row>
    <row r="38" spans="1:4" ht="12.75" customHeight="1" x14ac:dyDescent="0.25">
      <c r="A38" s="802"/>
    </row>
    <row r="39" spans="1:4" ht="12.75" customHeight="1" x14ac:dyDescent="0.25">
      <c r="A39" s="802"/>
      <c r="D39" s="488"/>
    </row>
  </sheetData>
  <mergeCells count="3">
    <mergeCell ref="A6:D6"/>
    <mergeCell ref="A10:B10"/>
    <mergeCell ref="A29:B29"/>
  </mergeCells>
  <pageMargins left="0.78740157480314965" right="0.39370078740157483" top="0.74803149606299213" bottom="0.74803149606299213" header="0.31496062992125984" footer="0.31496062992125984"/>
  <pageSetup paperSize="9" firstPageNumber="61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C295-2683-47B6-A5FB-D0F64C0C903D}">
  <sheetPr>
    <tabColor rgb="FFFFCCFF"/>
    <pageSetUpPr fitToPage="1"/>
  </sheetPr>
  <dimension ref="A1:H52"/>
  <sheetViews>
    <sheetView zoomScale="130" zoomScaleNormal="130" workbookViewId="0"/>
  </sheetViews>
  <sheetFormatPr defaultRowHeight="13.5" x14ac:dyDescent="0.25"/>
  <cols>
    <col min="1" max="1" width="4" style="489" customWidth="1"/>
    <col min="2" max="2" width="5.28515625" style="489" customWidth="1"/>
    <col min="3" max="3" width="8.42578125" style="489" customWidth="1"/>
    <col min="4" max="4" width="8" style="490" customWidth="1"/>
    <col min="5" max="5" width="49.7109375" style="489" customWidth="1"/>
    <col min="6" max="6" width="23" style="489" customWidth="1"/>
    <col min="7" max="7" width="13" style="489" customWidth="1"/>
    <col min="8" max="8" width="10.7109375" style="489" customWidth="1"/>
    <col min="9" max="256" width="9.140625" style="489"/>
    <col min="257" max="257" width="4" style="489" customWidth="1"/>
    <col min="258" max="258" width="5.28515625" style="489" customWidth="1"/>
    <col min="259" max="259" width="8.42578125" style="489" customWidth="1"/>
    <col min="260" max="260" width="8" style="489" customWidth="1"/>
    <col min="261" max="261" width="49.7109375" style="489" customWidth="1"/>
    <col min="262" max="262" width="23" style="489" customWidth="1"/>
    <col min="263" max="263" width="13" style="489" customWidth="1"/>
    <col min="264" max="264" width="10.7109375" style="489" customWidth="1"/>
    <col min="265" max="512" width="9.140625" style="489"/>
    <col min="513" max="513" width="4" style="489" customWidth="1"/>
    <col min="514" max="514" width="5.28515625" style="489" customWidth="1"/>
    <col min="515" max="515" width="8.42578125" style="489" customWidth="1"/>
    <col min="516" max="516" width="8" style="489" customWidth="1"/>
    <col min="517" max="517" width="49.7109375" style="489" customWidth="1"/>
    <col min="518" max="518" width="23" style="489" customWidth="1"/>
    <col min="519" max="519" width="13" style="489" customWidth="1"/>
    <col min="520" max="520" width="10.7109375" style="489" customWidth="1"/>
    <col min="521" max="768" width="9.140625" style="489"/>
    <col min="769" max="769" width="4" style="489" customWidth="1"/>
    <col min="770" max="770" width="5.28515625" style="489" customWidth="1"/>
    <col min="771" max="771" width="8.42578125" style="489" customWidth="1"/>
    <col min="772" max="772" width="8" style="489" customWidth="1"/>
    <col min="773" max="773" width="49.7109375" style="489" customWidth="1"/>
    <col min="774" max="774" width="23" style="489" customWidth="1"/>
    <col min="775" max="775" width="13" style="489" customWidth="1"/>
    <col min="776" max="776" width="10.7109375" style="489" customWidth="1"/>
    <col min="777" max="1024" width="9.140625" style="489"/>
    <col min="1025" max="1025" width="4" style="489" customWidth="1"/>
    <col min="1026" max="1026" width="5.28515625" style="489" customWidth="1"/>
    <col min="1027" max="1027" width="8.42578125" style="489" customWidth="1"/>
    <col min="1028" max="1028" width="8" style="489" customWidth="1"/>
    <col min="1029" max="1029" width="49.7109375" style="489" customWidth="1"/>
    <col min="1030" max="1030" width="23" style="489" customWidth="1"/>
    <col min="1031" max="1031" width="13" style="489" customWidth="1"/>
    <col min="1032" max="1032" width="10.7109375" style="489" customWidth="1"/>
    <col min="1033" max="1280" width="9.140625" style="489"/>
    <col min="1281" max="1281" width="4" style="489" customWidth="1"/>
    <col min="1282" max="1282" width="5.28515625" style="489" customWidth="1"/>
    <col min="1283" max="1283" width="8.42578125" style="489" customWidth="1"/>
    <col min="1284" max="1284" width="8" style="489" customWidth="1"/>
    <col min="1285" max="1285" width="49.7109375" style="489" customWidth="1"/>
    <col min="1286" max="1286" width="23" style="489" customWidth="1"/>
    <col min="1287" max="1287" width="13" style="489" customWidth="1"/>
    <col min="1288" max="1288" width="10.7109375" style="489" customWidth="1"/>
    <col min="1289" max="1536" width="9.140625" style="489"/>
    <col min="1537" max="1537" width="4" style="489" customWidth="1"/>
    <col min="1538" max="1538" width="5.28515625" style="489" customWidth="1"/>
    <col min="1539" max="1539" width="8.42578125" style="489" customWidth="1"/>
    <col min="1540" max="1540" width="8" style="489" customWidth="1"/>
    <col min="1541" max="1541" width="49.7109375" style="489" customWidth="1"/>
    <col min="1542" max="1542" width="23" style="489" customWidth="1"/>
    <col min="1543" max="1543" width="13" style="489" customWidth="1"/>
    <col min="1544" max="1544" width="10.7109375" style="489" customWidth="1"/>
    <col min="1545" max="1792" width="9.140625" style="489"/>
    <col min="1793" max="1793" width="4" style="489" customWidth="1"/>
    <col min="1794" max="1794" width="5.28515625" style="489" customWidth="1"/>
    <col min="1795" max="1795" width="8.42578125" style="489" customWidth="1"/>
    <col min="1796" max="1796" width="8" style="489" customWidth="1"/>
    <col min="1797" max="1797" width="49.7109375" style="489" customWidth="1"/>
    <col min="1798" max="1798" width="23" style="489" customWidth="1"/>
    <col min="1799" max="1799" width="13" style="489" customWidth="1"/>
    <col min="1800" max="1800" width="10.7109375" style="489" customWidth="1"/>
    <col min="1801" max="2048" width="9.140625" style="489"/>
    <col min="2049" max="2049" width="4" style="489" customWidth="1"/>
    <col min="2050" max="2050" width="5.28515625" style="489" customWidth="1"/>
    <col min="2051" max="2051" width="8.42578125" style="489" customWidth="1"/>
    <col min="2052" max="2052" width="8" style="489" customWidth="1"/>
    <col min="2053" max="2053" width="49.7109375" style="489" customWidth="1"/>
    <col min="2054" max="2054" width="23" style="489" customWidth="1"/>
    <col min="2055" max="2055" width="13" style="489" customWidth="1"/>
    <col min="2056" max="2056" width="10.7109375" style="489" customWidth="1"/>
    <col min="2057" max="2304" width="9.140625" style="489"/>
    <col min="2305" max="2305" width="4" style="489" customWidth="1"/>
    <col min="2306" max="2306" width="5.28515625" style="489" customWidth="1"/>
    <col min="2307" max="2307" width="8.42578125" style="489" customWidth="1"/>
    <col min="2308" max="2308" width="8" style="489" customWidth="1"/>
    <col min="2309" max="2309" width="49.7109375" style="489" customWidth="1"/>
    <col min="2310" max="2310" width="23" style="489" customWidth="1"/>
    <col min="2311" max="2311" width="13" style="489" customWidth="1"/>
    <col min="2312" max="2312" width="10.7109375" style="489" customWidth="1"/>
    <col min="2313" max="2560" width="9.140625" style="489"/>
    <col min="2561" max="2561" width="4" style="489" customWidth="1"/>
    <col min="2562" max="2562" width="5.28515625" style="489" customWidth="1"/>
    <col min="2563" max="2563" width="8.42578125" style="489" customWidth="1"/>
    <col min="2564" max="2564" width="8" style="489" customWidth="1"/>
    <col min="2565" max="2565" width="49.7109375" style="489" customWidth="1"/>
    <col min="2566" max="2566" width="23" style="489" customWidth="1"/>
    <col min="2567" max="2567" width="13" style="489" customWidth="1"/>
    <col min="2568" max="2568" width="10.7109375" style="489" customWidth="1"/>
    <col min="2569" max="2816" width="9.140625" style="489"/>
    <col min="2817" max="2817" width="4" style="489" customWidth="1"/>
    <col min="2818" max="2818" width="5.28515625" style="489" customWidth="1"/>
    <col min="2819" max="2819" width="8.42578125" style="489" customWidth="1"/>
    <col min="2820" max="2820" width="8" style="489" customWidth="1"/>
    <col min="2821" max="2821" width="49.7109375" style="489" customWidth="1"/>
    <col min="2822" max="2822" width="23" style="489" customWidth="1"/>
    <col min="2823" max="2823" width="13" style="489" customWidth="1"/>
    <col min="2824" max="2824" width="10.7109375" style="489" customWidth="1"/>
    <col min="2825" max="3072" width="9.140625" style="489"/>
    <col min="3073" max="3073" width="4" style="489" customWidth="1"/>
    <col min="3074" max="3074" width="5.28515625" style="489" customWidth="1"/>
    <col min="3075" max="3075" width="8.42578125" style="489" customWidth="1"/>
    <col min="3076" max="3076" width="8" style="489" customWidth="1"/>
    <col min="3077" max="3077" width="49.7109375" style="489" customWidth="1"/>
    <col min="3078" max="3078" width="23" style="489" customWidth="1"/>
    <col min="3079" max="3079" width="13" style="489" customWidth="1"/>
    <col min="3080" max="3080" width="10.7109375" style="489" customWidth="1"/>
    <col min="3081" max="3328" width="9.140625" style="489"/>
    <col min="3329" max="3329" width="4" style="489" customWidth="1"/>
    <col min="3330" max="3330" width="5.28515625" style="489" customWidth="1"/>
    <col min="3331" max="3331" width="8.42578125" style="489" customWidth="1"/>
    <col min="3332" max="3332" width="8" style="489" customWidth="1"/>
    <col min="3333" max="3333" width="49.7109375" style="489" customWidth="1"/>
    <col min="3334" max="3334" width="23" style="489" customWidth="1"/>
    <col min="3335" max="3335" width="13" style="489" customWidth="1"/>
    <col min="3336" max="3336" width="10.7109375" style="489" customWidth="1"/>
    <col min="3337" max="3584" width="9.140625" style="489"/>
    <col min="3585" max="3585" width="4" style="489" customWidth="1"/>
    <col min="3586" max="3586" width="5.28515625" style="489" customWidth="1"/>
    <col min="3587" max="3587" width="8.42578125" style="489" customWidth="1"/>
    <col min="3588" max="3588" width="8" style="489" customWidth="1"/>
    <col min="3589" max="3589" width="49.7109375" style="489" customWidth="1"/>
    <col min="3590" max="3590" width="23" style="489" customWidth="1"/>
    <col min="3591" max="3591" width="13" style="489" customWidth="1"/>
    <col min="3592" max="3592" width="10.7109375" style="489" customWidth="1"/>
    <col min="3593" max="3840" width="9.140625" style="489"/>
    <col min="3841" max="3841" width="4" style="489" customWidth="1"/>
    <col min="3842" max="3842" width="5.28515625" style="489" customWidth="1"/>
    <col min="3843" max="3843" width="8.42578125" style="489" customWidth="1"/>
    <col min="3844" max="3844" width="8" style="489" customWidth="1"/>
    <col min="3845" max="3845" width="49.7109375" style="489" customWidth="1"/>
    <col min="3846" max="3846" width="23" style="489" customWidth="1"/>
    <col min="3847" max="3847" width="13" style="489" customWidth="1"/>
    <col min="3848" max="3848" width="10.7109375" style="489" customWidth="1"/>
    <col min="3849" max="4096" width="9.140625" style="489"/>
    <col min="4097" max="4097" width="4" style="489" customWidth="1"/>
    <col min="4098" max="4098" width="5.28515625" style="489" customWidth="1"/>
    <col min="4099" max="4099" width="8.42578125" style="489" customWidth="1"/>
    <col min="4100" max="4100" width="8" style="489" customWidth="1"/>
    <col min="4101" max="4101" width="49.7109375" style="489" customWidth="1"/>
    <col min="4102" max="4102" width="23" style="489" customWidth="1"/>
    <col min="4103" max="4103" width="13" style="489" customWidth="1"/>
    <col min="4104" max="4104" width="10.7109375" style="489" customWidth="1"/>
    <col min="4105" max="4352" width="9.140625" style="489"/>
    <col min="4353" max="4353" width="4" style="489" customWidth="1"/>
    <col min="4354" max="4354" width="5.28515625" style="489" customWidth="1"/>
    <col min="4355" max="4355" width="8.42578125" style="489" customWidth="1"/>
    <col min="4356" max="4356" width="8" style="489" customWidth="1"/>
    <col min="4357" max="4357" width="49.7109375" style="489" customWidth="1"/>
    <col min="4358" max="4358" width="23" style="489" customWidth="1"/>
    <col min="4359" max="4359" width="13" style="489" customWidth="1"/>
    <col min="4360" max="4360" width="10.7109375" style="489" customWidth="1"/>
    <col min="4361" max="4608" width="9.140625" style="489"/>
    <col min="4609" max="4609" width="4" style="489" customWidth="1"/>
    <col min="4610" max="4610" width="5.28515625" style="489" customWidth="1"/>
    <col min="4611" max="4611" width="8.42578125" style="489" customWidth="1"/>
    <col min="4612" max="4612" width="8" style="489" customWidth="1"/>
    <col min="4613" max="4613" width="49.7109375" style="489" customWidth="1"/>
    <col min="4614" max="4614" width="23" style="489" customWidth="1"/>
    <col min="4615" max="4615" width="13" style="489" customWidth="1"/>
    <col min="4616" max="4616" width="10.7109375" style="489" customWidth="1"/>
    <col min="4617" max="4864" width="9.140625" style="489"/>
    <col min="4865" max="4865" width="4" style="489" customWidth="1"/>
    <col min="4866" max="4866" width="5.28515625" style="489" customWidth="1"/>
    <col min="4867" max="4867" width="8.42578125" style="489" customWidth="1"/>
    <col min="4868" max="4868" width="8" style="489" customWidth="1"/>
    <col min="4869" max="4869" width="49.7109375" style="489" customWidth="1"/>
    <col min="4870" max="4870" width="23" style="489" customWidth="1"/>
    <col min="4871" max="4871" width="13" style="489" customWidth="1"/>
    <col min="4872" max="4872" width="10.7109375" style="489" customWidth="1"/>
    <col min="4873" max="5120" width="9.140625" style="489"/>
    <col min="5121" max="5121" width="4" style="489" customWidth="1"/>
    <col min="5122" max="5122" width="5.28515625" style="489" customWidth="1"/>
    <col min="5123" max="5123" width="8.42578125" style="489" customWidth="1"/>
    <col min="5124" max="5124" width="8" style="489" customWidth="1"/>
    <col min="5125" max="5125" width="49.7109375" style="489" customWidth="1"/>
    <col min="5126" max="5126" width="23" style="489" customWidth="1"/>
    <col min="5127" max="5127" width="13" style="489" customWidth="1"/>
    <col min="5128" max="5128" width="10.7109375" style="489" customWidth="1"/>
    <col min="5129" max="5376" width="9.140625" style="489"/>
    <col min="5377" max="5377" width="4" style="489" customWidth="1"/>
    <col min="5378" max="5378" width="5.28515625" style="489" customWidth="1"/>
    <col min="5379" max="5379" width="8.42578125" style="489" customWidth="1"/>
    <col min="5380" max="5380" width="8" style="489" customWidth="1"/>
    <col min="5381" max="5381" width="49.7109375" style="489" customWidth="1"/>
    <col min="5382" max="5382" width="23" style="489" customWidth="1"/>
    <col min="5383" max="5383" width="13" style="489" customWidth="1"/>
    <col min="5384" max="5384" width="10.7109375" style="489" customWidth="1"/>
    <col min="5385" max="5632" width="9.140625" style="489"/>
    <col min="5633" max="5633" width="4" style="489" customWidth="1"/>
    <col min="5634" max="5634" width="5.28515625" style="489" customWidth="1"/>
    <col min="5635" max="5635" width="8.42578125" style="489" customWidth="1"/>
    <col min="5636" max="5636" width="8" style="489" customWidth="1"/>
    <col min="5637" max="5637" width="49.7109375" style="489" customWidth="1"/>
    <col min="5638" max="5638" width="23" style="489" customWidth="1"/>
    <col min="5639" max="5639" width="13" style="489" customWidth="1"/>
    <col min="5640" max="5640" width="10.7109375" style="489" customWidth="1"/>
    <col min="5641" max="5888" width="9.140625" style="489"/>
    <col min="5889" max="5889" width="4" style="489" customWidth="1"/>
    <col min="5890" max="5890" width="5.28515625" style="489" customWidth="1"/>
    <col min="5891" max="5891" width="8.42578125" style="489" customWidth="1"/>
    <col min="5892" max="5892" width="8" style="489" customWidth="1"/>
    <col min="5893" max="5893" width="49.7109375" style="489" customWidth="1"/>
    <col min="5894" max="5894" width="23" style="489" customWidth="1"/>
    <col min="5895" max="5895" width="13" style="489" customWidth="1"/>
    <col min="5896" max="5896" width="10.7109375" style="489" customWidth="1"/>
    <col min="5897" max="6144" width="9.140625" style="489"/>
    <col min="6145" max="6145" width="4" style="489" customWidth="1"/>
    <col min="6146" max="6146" width="5.28515625" style="489" customWidth="1"/>
    <col min="6147" max="6147" width="8.42578125" style="489" customWidth="1"/>
    <col min="6148" max="6148" width="8" style="489" customWidth="1"/>
    <col min="6149" max="6149" width="49.7109375" style="489" customWidth="1"/>
    <col min="6150" max="6150" width="23" style="489" customWidth="1"/>
    <col min="6151" max="6151" width="13" style="489" customWidth="1"/>
    <col min="6152" max="6152" width="10.7109375" style="489" customWidth="1"/>
    <col min="6153" max="6400" width="9.140625" style="489"/>
    <col min="6401" max="6401" width="4" style="489" customWidth="1"/>
    <col min="6402" max="6402" width="5.28515625" style="489" customWidth="1"/>
    <col min="6403" max="6403" width="8.42578125" style="489" customWidth="1"/>
    <col min="6404" max="6404" width="8" style="489" customWidth="1"/>
    <col min="6405" max="6405" width="49.7109375" style="489" customWidth="1"/>
    <col min="6406" max="6406" width="23" style="489" customWidth="1"/>
    <col min="6407" max="6407" width="13" style="489" customWidth="1"/>
    <col min="6408" max="6408" width="10.7109375" style="489" customWidth="1"/>
    <col min="6409" max="6656" width="9.140625" style="489"/>
    <col min="6657" max="6657" width="4" style="489" customWidth="1"/>
    <col min="6658" max="6658" width="5.28515625" style="489" customWidth="1"/>
    <col min="6659" max="6659" width="8.42578125" style="489" customWidth="1"/>
    <col min="6660" max="6660" width="8" style="489" customWidth="1"/>
    <col min="6661" max="6661" width="49.7109375" style="489" customWidth="1"/>
    <col min="6662" max="6662" width="23" style="489" customWidth="1"/>
    <col min="6663" max="6663" width="13" style="489" customWidth="1"/>
    <col min="6664" max="6664" width="10.7109375" style="489" customWidth="1"/>
    <col min="6665" max="6912" width="9.140625" style="489"/>
    <col min="6913" max="6913" width="4" style="489" customWidth="1"/>
    <col min="6914" max="6914" width="5.28515625" style="489" customWidth="1"/>
    <col min="6915" max="6915" width="8.42578125" style="489" customWidth="1"/>
    <col min="6916" max="6916" width="8" style="489" customWidth="1"/>
    <col min="6917" max="6917" width="49.7109375" style="489" customWidth="1"/>
    <col min="6918" max="6918" width="23" style="489" customWidth="1"/>
    <col min="6919" max="6919" width="13" style="489" customWidth="1"/>
    <col min="6920" max="6920" width="10.7109375" style="489" customWidth="1"/>
    <col min="6921" max="7168" width="9.140625" style="489"/>
    <col min="7169" max="7169" width="4" style="489" customWidth="1"/>
    <col min="7170" max="7170" width="5.28515625" style="489" customWidth="1"/>
    <col min="7171" max="7171" width="8.42578125" style="489" customWidth="1"/>
    <col min="7172" max="7172" width="8" style="489" customWidth="1"/>
    <col min="7173" max="7173" width="49.7109375" style="489" customWidth="1"/>
    <col min="7174" max="7174" width="23" style="489" customWidth="1"/>
    <col min="7175" max="7175" width="13" style="489" customWidth="1"/>
    <col min="7176" max="7176" width="10.7109375" style="489" customWidth="1"/>
    <col min="7177" max="7424" width="9.140625" style="489"/>
    <col min="7425" max="7425" width="4" style="489" customWidth="1"/>
    <col min="7426" max="7426" width="5.28515625" style="489" customWidth="1"/>
    <col min="7427" max="7427" width="8.42578125" style="489" customWidth="1"/>
    <col min="7428" max="7428" width="8" style="489" customWidth="1"/>
    <col min="7429" max="7429" width="49.7109375" style="489" customWidth="1"/>
    <col min="7430" max="7430" width="23" style="489" customWidth="1"/>
    <col min="7431" max="7431" width="13" style="489" customWidth="1"/>
    <col min="7432" max="7432" width="10.7109375" style="489" customWidth="1"/>
    <col min="7433" max="7680" width="9.140625" style="489"/>
    <col min="7681" max="7681" width="4" style="489" customWidth="1"/>
    <col min="7682" max="7682" width="5.28515625" style="489" customWidth="1"/>
    <col min="7683" max="7683" width="8.42578125" style="489" customWidth="1"/>
    <col min="7684" max="7684" width="8" style="489" customWidth="1"/>
    <col min="7685" max="7685" width="49.7109375" style="489" customWidth="1"/>
    <col min="7686" max="7686" width="23" style="489" customWidth="1"/>
    <col min="7687" max="7687" width="13" style="489" customWidth="1"/>
    <col min="7688" max="7688" width="10.7109375" style="489" customWidth="1"/>
    <col min="7689" max="7936" width="9.140625" style="489"/>
    <col min="7937" max="7937" width="4" style="489" customWidth="1"/>
    <col min="7938" max="7938" width="5.28515625" style="489" customWidth="1"/>
    <col min="7939" max="7939" width="8.42578125" style="489" customWidth="1"/>
    <col min="7940" max="7940" width="8" style="489" customWidth="1"/>
    <col min="7941" max="7941" width="49.7109375" style="489" customWidth="1"/>
    <col min="7942" max="7942" width="23" style="489" customWidth="1"/>
    <col min="7943" max="7943" width="13" style="489" customWidth="1"/>
    <col min="7944" max="7944" width="10.7109375" style="489" customWidth="1"/>
    <col min="7945" max="8192" width="9.140625" style="489"/>
    <col min="8193" max="8193" width="4" style="489" customWidth="1"/>
    <col min="8194" max="8194" width="5.28515625" style="489" customWidth="1"/>
    <col min="8195" max="8195" width="8.42578125" style="489" customWidth="1"/>
    <col min="8196" max="8196" width="8" style="489" customWidth="1"/>
    <col min="8197" max="8197" width="49.7109375" style="489" customWidth="1"/>
    <col min="8198" max="8198" width="23" style="489" customWidth="1"/>
    <col min="8199" max="8199" width="13" style="489" customWidth="1"/>
    <col min="8200" max="8200" width="10.7109375" style="489" customWidth="1"/>
    <col min="8201" max="8448" width="9.140625" style="489"/>
    <col min="8449" max="8449" width="4" style="489" customWidth="1"/>
    <col min="8450" max="8450" width="5.28515625" style="489" customWidth="1"/>
    <col min="8451" max="8451" width="8.42578125" style="489" customWidth="1"/>
    <col min="8452" max="8452" width="8" style="489" customWidth="1"/>
    <col min="8453" max="8453" width="49.7109375" style="489" customWidth="1"/>
    <col min="8454" max="8454" width="23" style="489" customWidth="1"/>
    <col min="8455" max="8455" width="13" style="489" customWidth="1"/>
    <col min="8456" max="8456" width="10.7109375" style="489" customWidth="1"/>
    <col min="8457" max="8704" width="9.140625" style="489"/>
    <col min="8705" max="8705" width="4" style="489" customWidth="1"/>
    <col min="8706" max="8706" width="5.28515625" style="489" customWidth="1"/>
    <col min="8707" max="8707" width="8.42578125" style="489" customWidth="1"/>
    <col min="8708" max="8708" width="8" style="489" customWidth="1"/>
    <col min="8709" max="8709" width="49.7109375" style="489" customWidth="1"/>
    <col min="8710" max="8710" width="23" style="489" customWidth="1"/>
    <col min="8711" max="8711" width="13" style="489" customWidth="1"/>
    <col min="8712" max="8712" width="10.7109375" style="489" customWidth="1"/>
    <col min="8713" max="8960" width="9.140625" style="489"/>
    <col min="8961" max="8961" width="4" style="489" customWidth="1"/>
    <col min="8962" max="8962" width="5.28515625" style="489" customWidth="1"/>
    <col min="8963" max="8963" width="8.42578125" style="489" customWidth="1"/>
    <col min="8964" max="8964" width="8" style="489" customWidth="1"/>
    <col min="8965" max="8965" width="49.7109375" style="489" customWidth="1"/>
    <col min="8966" max="8966" width="23" style="489" customWidth="1"/>
    <col min="8967" max="8967" width="13" style="489" customWidth="1"/>
    <col min="8968" max="8968" width="10.7109375" style="489" customWidth="1"/>
    <col min="8969" max="9216" width="9.140625" style="489"/>
    <col min="9217" max="9217" width="4" style="489" customWidth="1"/>
    <col min="9218" max="9218" width="5.28515625" style="489" customWidth="1"/>
    <col min="9219" max="9219" width="8.42578125" style="489" customWidth="1"/>
    <col min="9220" max="9220" width="8" style="489" customWidth="1"/>
    <col min="9221" max="9221" width="49.7109375" style="489" customWidth="1"/>
    <col min="9222" max="9222" width="23" style="489" customWidth="1"/>
    <col min="9223" max="9223" width="13" style="489" customWidth="1"/>
    <col min="9224" max="9224" width="10.7109375" style="489" customWidth="1"/>
    <col min="9225" max="9472" width="9.140625" style="489"/>
    <col min="9473" max="9473" width="4" style="489" customWidth="1"/>
    <col min="9474" max="9474" width="5.28515625" style="489" customWidth="1"/>
    <col min="9475" max="9475" width="8.42578125" style="489" customWidth="1"/>
    <col min="9476" max="9476" width="8" style="489" customWidth="1"/>
    <col min="9477" max="9477" width="49.7109375" style="489" customWidth="1"/>
    <col min="9478" max="9478" width="23" style="489" customWidth="1"/>
    <col min="9479" max="9479" width="13" style="489" customWidth="1"/>
    <col min="9480" max="9480" width="10.7109375" style="489" customWidth="1"/>
    <col min="9481" max="9728" width="9.140625" style="489"/>
    <col min="9729" max="9729" width="4" style="489" customWidth="1"/>
    <col min="9730" max="9730" width="5.28515625" style="489" customWidth="1"/>
    <col min="9731" max="9731" width="8.42578125" style="489" customWidth="1"/>
    <col min="9732" max="9732" width="8" style="489" customWidth="1"/>
    <col min="9733" max="9733" width="49.7109375" style="489" customWidth="1"/>
    <col min="9734" max="9734" width="23" style="489" customWidth="1"/>
    <col min="9735" max="9735" width="13" style="489" customWidth="1"/>
    <col min="9736" max="9736" width="10.7109375" style="489" customWidth="1"/>
    <col min="9737" max="9984" width="9.140625" style="489"/>
    <col min="9985" max="9985" width="4" style="489" customWidth="1"/>
    <col min="9986" max="9986" width="5.28515625" style="489" customWidth="1"/>
    <col min="9987" max="9987" width="8.42578125" style="489" customWidth="1"/>
    <col min="9988" max="9988" width="8" style="489" customWidth="1"/>
    <col min="9989" max="9989" width="49.7109375" style="489" customWidth="1"/>
    <col min="9990" max="9990" width="23" style="489" customWidth="1"/>
    <col min="9991" max="9991" width="13" style="489" customWidth="1"/>
    <col min="9992" max="9992" width="10.7109375" style="489" customWidth="1"/>
    <col min="9993" max="10240" width="9.140625" style="489"/>
    <col min="10241" max="10241" width="4" style="489" customWidth="1"/>
    <col min="10242" max="10242" width="5.28515625" style="489" customWidth="1"/>
    <col min="10243" max="10243" width="8.42578125" style="489" customWidth="1"/>
    <col min="10244" max="10244" width="8" style="489" customWidth="1"/>
    <col min="10245" max="10245" width="49.7109375" style="489" customWidth="1"/>
    <col min="10246" max="10246" width="23" style="489" customWidth="1"/>
    <col min="10247" max="10247" width="13" style="489" customWidth="1"/>
    <col min="10248" max="10248" width="10.7109375" style="489" customWidth="1"/>
    <col min="10249" max="10496" width="9.140625" style="489"/>
    <col min="10497" max="10497" width="4" style="489" customWidth="1"/>
    <col min="10498" max="10498" width="5.28515625" style="489" customWidth="1"/>
    <col min="10499" max="10499" width="8.42578125" style="489" customWidth="1"/>
    <col min="10500" max="10500" width="8" style="489" customWidth="1"/>
    <col min="10501" max="10501" width="49.7109375" style="489" customWidth="1"/>
    <col min="10502" max="10502" width="23" style="489" customWidth="1"/>
    <col min="10503" max="10503" width="13" style="489" customWidth="1"/>
    <col min="10504" max="10504" width="10.7109375" style="489" customWidth="1"/>
    <col min="10505" max="10752" width="9.140625" style="489"/>
    <col min="10753" max="10753" width="4" style="489" customWidth="1"/>
    <col min="10754" max="10754" width="5.28515625" style="489" customWidth="1"/>
    <col min="10755" max="10755" width="8.42578125" style="489" customWidth="1"/>
    <col min="10756" max="10756" width="8" style="489" customWidth="1"/>
    <col min="10757" max="10757" width="49.7109375" style="489" customWidth="1"/>
    <col min="10758" max="10758" width="23" style="489" customWidth="1"/>
    <col min="10759" max="10759" width="13" style="489" customWidth="1"/>
    <col min="10760" max="10760" width="10.7109375" style="489" customWidth="1"/>
    <col min="10761" max="11008" width="9.140625" style="489"/>
    <col min="11009" max="11009" width="4" style="489" customWidth="1"/>
    <col min="11010" max="11010" width="5.28515625" style="489" customWidth="1"/>
    <col min="11011" max="11011" width="8.42578125" style="489" customWidth="1"/>
    <col min="11012" max="11012" width="8" style="489" customWidth="1"/>
    <col min="11013" max="11013" width="49.7109375" style="489" customWidth="1"/>
    <col min="11014" max="11014" width="23" style="489" customWidth="1"/>
    <col min="11015" max="11015" width="13" style="489" customWidth="1"/>
    <col min="11016" max="11016" width="10.7109375" style="489" customWidth="1"/>
    <col min="11017" max="11264" width="9.140625" style="489"/>
    <col min="11265" max="11265" width="4" style="489" customWidth="1"/>
    <col min="11266" max="11266" width="5.28515625" style="489" customWidth="1"/>
    <col min="11267" max="11267" width="8.42578125" style="489" customWidth="1"/>
    <col min="11268" max="11268" width="8" style="489" customWidth="1"/>
    <col min="11269" max="11269" width="49.7109375" style="489" customWidth="1"/>
    <col min="11270" max="11270" width="23" style="489" customWidth="1"/>
    <col min="11271" max="11271" width="13" style="489" customWidth="1"/>
    <col min="11272" max="11272" width="10.7109375" style="489" customWidth="1"/>
    <col min="11273" max="11520" width="9.140625" style="489"/>
    <col min="11521" max="11521" width="4" style="489" customWidth="1"/>
    <col min="11522" max="11522" width="5.28515625" style="489" customWidth="1"/>
    <col min="11523" max="11523" width="8.42578125" style="489" customWidth="1"/>
    <col min="11524" max="11524" width="8" style="489" customWidth="1"/>
    <col min="11525" max="11525" width="49.7109375" style="489" customWidth="1"/>
    <col min="11526" max="11526" width="23" style="489" customWidth="1"/>
    <col min="11527" max="11527" width="13" style="489" customWidth="1"/>
    <col min="11528" max="11528" width="10.7109375" style="489" customWidth="1"/>
    <col min="11529" max="11776" width="9.140625" style="489"/>
    <col min="11777" max="11777" width="4" style="489" customWidth="1"/>
    <col min="11778" max="11778" width="5.28515625" style="489" customWidth="1"/>
    <col min="11779" max="11779" width="8.42578125" style="489" customWidth="1"/>
    <col min="11780" max="11780" width="8" style="489" customWidth="1"/>
    <col min="11781" max="11781" width="49.7109375" style="489" customWidth="1"/>
    <col min="11782" max="11782" width="23" style="489" customWidth="1"/>
    <col min="11783" max="11783" width="13" style="489" customWidth="1"/>
    <col min="11784" max="11784" width="10.7109375" style="489" customWidth="1"/>
    <col min="11785" max="12032" width="9.140625" style="489"/>
    <col min="12033" max="12033" width="4" style="489" customWidth="1"/>
    <col min="12034" max="12034" width="5.28515625" style="489" customWidth="1"/>
    <col min="12035" max="12035" width="8.42578125" style="489" customWidth="1"/>
    <col min="12036" max="12036" width="8" style="489" customWidth="1"/>
    <col min="12037" max="12037" width="49.7109375" style="489" customWidth="1"/>
    <col min="12038" max="12038" width="23" style="489" customWidth="1"/>
    <col min="12039" max="12039" width="13" style="489" customWidth="1"/>
    <col min="12040" max="12040" width="10.7109375" style="489" customWidth="1"/>
    <col min="12041" max="12288" width="9.140625" style="489"/>
    <col min="12289" max="12289" width="4" style="489" customWidth="1"/>
    <col min="12290" max="12290" width="5.28515625" style="489" customWidth="1"/>
    <col min="12291" max="12291" width="8.42578125" style="489" customWidth="1"/>
    <col min="12292" max="12292" width="8" style="489" customWidth="1"/>
    <col min="12293" max="12293" width="49.7109375" style="489" customWidth="1"/>
    <col min="12294" max="12294" width="23" style="489" customWidth="1"/>
    <col min="12295" max="12295" width="13" style="489" customWidth="1"/>
    <col min="12296" max="12296" width="10.7109375" style="489" customWidth="1"/>
    <col min="12297" max="12544" width="9.140625" style="489"/>
    <col min="12545" max="12545" width="4" style="489" customWidth="1"/>
    <col min="12546" max="12546" width="5.28515625" style="489" customWidth="1"/>
    <col min="12547" max="12547" width="8.42578125" style="489" customWidth="1"/>
    <col min="12548" max="12548" width="8" style="489" customWidth="1"/>
    <col min="12549" max="12549" width="49.7109375" style="489" customWidth="1"/>
    <col min="12550" max="12550" width="23" style="489" customWidth="1"/>
    <col min="12551" max="12551" width="13" style="489" customWidth="1"/>
    <col min="12552" max="12552" width="10.7109375" style="489" customWidth="1"/>
    <col min="12553" max="12800" width="9.140625" style="489"/>
    <col min="12801" max="12801" width="4" style="489" customWidth="1"/>
    <col min="12802" max="12802" width="5.28515625" style="489" customWidth="1"/>
    <col min="12803" max="12803" width="8.42578125" style="489" customWidth="1"/>
    <col min="12804" max="12804" width="8" style="489" customWidth="1"/>
    <col min="12805" max="12805" width="49.7109375" style="489" customWidth="1"/>
    <col min="12806" max="12806" width="23" style="489" customWidth="1"/>
    <col min="12807" max="12807" width="13" style="489" customWidth="1"/>
    <col min="12808" max="12808" width="10.7109375" style="489" customWidth="1"/>
    <col min="12809" max="13056" width="9.140625" style="489"/>
    <col min="13057" max="13057" width="4" style="489" customWidth="1"/>
    <col min="13058" max="13058" width="5.28515625" style="489" customWidth="1"/>
    <col min="13059" max="13059" width="8.42578125" style="489" customWidth="1"/>
    <col min="13060" max="13060" width="8" style="489" customWidth="1"/>
    <col min="13061" max="13061" width="49.7109375" style="489" customWidth="1"/>
    <col min="13062" max="13062" width="23" style="489" customWidth="1"/>
    <col min="13063" max="13063" width="13" style="489" customWidth="1"/>
    <col min="13064" max="13064" width="10.7109375" style="489" customWidth="1"/>
    <col min="13065" max="13312" width="9.140625" style="489"/>
    <col min="13313" max="13313" width="4" style="489" customWidth="1"/>
    <col min="13314" max="13314" width="5.28515625" style="489" customWidth="1"/>
    <col min="13315" max="13315" width="8.42578125" style="489" customWidth="1"/>
    <col min="13316" max="13316" width="8" style="489" customWidth="1"/>
    <col min="13317" max="13317" width="49.7109375" style="489" customWidth="1"/>
    <col min="13318" max="13318" width="23" style="489" customWidth="1"/>
    <col min="13319" max="13319" width="13" style="489" customWidth="1"/>
    <col min="13320" max="13320" width="10.7109375" style="489" customWidth="1"/>
    <col min="13321" max="13568" width="9.140625" style="489"/>
    <col min="13569" max="13569" width="4" style="489" customWidth="1"/>
    <col min="13570" max="13570" width="5.28515625" style="489" customWidth="1"/>
    <col min="13571" max="13571" width="8.42578125" style="489" customWidth="1"/>
    <col min="13572" max="13572" width="8" style="489" customWidth="1"/>
    <col min="13573" max="13573" width="49.7109375" style="489" customWidth="1"/>
    <col min="13574" max="13574" width="23" style="489" customWidth="1"/>
    <col min="13575" max="13575" width="13" style="489" customWidth="1"/>
    <col min="13576" max="13576" width="10.7109375" style="489" customWidth="1"/>
    <col min="13577" max="13824" width="9.140625" style="489"/>
    <col min="13825" max="13825" width="4" style="489" customWidth="1"/>
    <col min="13826" max="13826" width="5.28515625" style="489" customWidth="1"/>
    <col min="13827" max="13827" width="8.42578125" style="489" customWidth="1"/>
    <col min="13828" max="13828" width="8" style="489" customWidth="1"/>
    <col min="13829" max="13829" width="49.7109375" style="489" customWidth="1"/>
    <col min="13830" max="13830" width="23" style="489" customWidth="1"/>
    <col min="13831" max="13831" width="13" style="489" customWidth="1"/>
    <col min="13832" max="13832" width="10.7109375" style="489" customWidth="1"/>
    <col min="13833" max="14080" width="9.140625" style="489"/>
    <col min="14081" max="14081" width="4" style="489" customWidth="1"/>
    <col min="14082" max="14082" width="5.28515625" style="489" customWidth="1"/>
    <col min="14083" max="14083" width="8.42578125" style="489" customWidth="1"/>
    <col min="14084" max="14084" width="8" style="489" customWidth="1"/>
    <col min="14085" max="14085" width="49.7109375" style="489" customWidth="1"/>
    <col min="14086" max="14086" width="23" style="489" customWidth="1"/>
    <col min="14087" max="14087" width="13" style="489" customWidth="1"/>
    <col min="14088" max="14088" width="10.7109375" style="489" customWidth="1"/>
    <col min="14089" max="14336" width="9.140625" style="489"/>
    <col min="14337" max="14337" width="4" style="489" customWidth="1"/>
    <col min="14338" max="14338" width="5.28515625" style="489" customWidth="1"/>
    <col min="14339" max="14339" width="8.42578125" style="489" customWidth="1"/>
    <col min="14340" max="14340" width="8" style="489" customWidth="1"/>
    <col min="14341" max="14341" width="49.7109375" style="489" customWidth="1"/>
    <col min="14342" max="14342" width="23" style="489" customWidth="1"/>
    <col min="14343" max="14343" width="13" style="489" customWidth="1"/>
    <col min="14344" max="14344" width="10.7109375" style="489" customWidth="1"/>
    <col min="14345" max="14592" width="9.140625" style="489"/>
    <col min="14593" max="14593" width="4" style="489" customWidth="1"/>
    <col min="14594" max="14594" width="5.28515625" style="489" customWidth="1"/>
    <col min="14595" max="14595" width="8.42578125" style="489" customWidth="1"/>
    <col min="14596" max="14596" width="8" style="489" customWidth="1"/>
    <col min="14597" max="14597" width="49.7109375" style="489" customWidth="1"/>
    <col min="14598" max="14598" width="23" style="489" customWidth="1"/>
    <col min="14599" max="14599" width="13" style="489" customWidth="1"/>
    <col min="14600" max="14600" width="10.7109375" style="489" customWidth="1"/>
    <col min="14601" max="14848" width="9.140625" style="489"/>
    <col min="14849" max="14849" width="4" style="489" customWidth="1"/>
    <col min="14850" max="14850" width="5.28515625" style="489" customWidth="1"/>
    <col min="14851" max="14851" width="8.42578125" style="489" customWidth="1"/>
    <col min="14852" max="14852" width="8" style="489" customWidth="1"/>
    <col min="14853" max="14853" width="49.7109375" style="489" customWidth="1"/>
    <col min="14854" max="14854" width="23" style="489" customWidth="1"/>
    <col min="14855" max="14855" width="13" style="489" customWidth="1"/>
    <col min="14856" max="14856" width="10.7109375" style="489" customWidth="1"/>
    <col min="14857" max="15104" width="9.140625" style="489"/>
    <col min="15105" max="15105" width="4" style="489" customWidth="1"/>
    <col min="15106" max="15106" width="5.28515625" style="489" customWidth="1"/>
    <col min="15107" max="15107" width="8.42578125" style="489" customWidth="1"/>
    <col min="15108" max="15108" width="8" style="489" customWidth="1"/>
    <col min="15109" max="15109" width="49.7109375" style="489" customWidth="1"/>
    <col min="15110" max="15110" width="23" style="489" customWidth="1"/>
    <col min="15111" max="15111" width="13" style="489" customWidth="1"/>
    <col min="15112" max="15112" width="10.7109375" style="489" customWidth="1"/>
    <col min="15113" max="15360" width="9.140625" style="489"/>
    <col min="15361" max="15361" width="4" style="489" customWidth="1"/>
    <col min="15362" max="15362" width="5.28515625" style="489" customWidth="1"/>
    <col min="15363" max="15363" width="8.42578125" style="489" customWidth="1"/>
    <col min="15364" max="15364" width="8" style="489" customWidth="1"/>
    <col min="15365" max="15365" width="49.7109375" style="489" customWidth="1"/>
    <col min="15366" max="15366" width="23" style="489" customWidth="1"/>
    <col min="15367" max="15367" width="13" style="489" customWidth="1"/>
    <col min="15368" max="15368" width="10.7109375" style="489" customWidth="1"/>
    <col min="15369" max="15616" width="9.140625" style="489"/>
    <col min="15617" max="15617" width="4" style="489" customWidth="1"/>
    <col min="15618" max="15618" width="5.28515625" style="489" customWidth="1"/>
    <col min="15619" max="15619" width="8.42578125" style="489" customWidth="1"/>
    <col min="15620" max="15620" width="8" style="489" customWidth="1"/>
    <col min="15621" max="15621" width="49.7109375" style="489" customWidth="1"/>
    <col min="15622" max="15622" width="23" style="489" customWidth="1"/>
    <col min="15623" max="15623" width="13" style="489" customWidth="1"/>
    <col min="15624" max="15624" width="10.7109375" style="489" customWidth="1"/>
    <col min="15625" max="15872" width="9.140625" style="489"/>
    <col min="15873" max="15873" width="4" style="489" customWidth="1"/>
    <col min="15874" max="15874" width="5.28515625" style="489" customWidth="1"/>
    <col min="15875" max="15875" width="8.42578125" style="489" customWidth="1"/>
    <col min="15876" max="15876" width="8" style="489" customWidth="1"/>
    <col min="15877" max="15877" width="49.7109375" style="489" customWidth="1"/>
    <col min="15878" max="15878" width="23" style="489" customWidth="1"/>
    <col min="15879" max="15879" width="13" style="489" customWidth="1"/>
    <col min="15880" max="15880" width="10.7109375" style="489" customWidth="1"/>
    <col min="15881" max="16128" width="9.140625" style="489"/>
    <col min="16129" max="16129" width="4" style="489" customWidth="1"/>
    <col min="16130" max="16130" width="5.28515625" style="489" customWidth="1"/>
    <col min="16131" max="16131" width="8.42578125" style="489" customWidth="1"/>
    <col min="16132" max="16132" width="8" style="489" customWidth="1"/>
    <col min="16133" max="16133" width="49.7109375" style="489" customWidth="1"/>
    <col min="16134" max="16134" width="23" style="489" customWidth="1"/>
    <col min="16135" max="16135" width="13" style="489" customWidth="1"/>
    <col min="16136" max="16136" width="10.7109375" style="489" customWidth="1"/>
    <col min="16137" max="16384" width="9.140625" style="489"/>
  </cols>
  <sheetData>
    <row r="1" spans="1:8" ht="12" customHeight="1" x14ac:dyDescent="0.25">
      <c r="F1" s="491" t="s">
        <v>475</v>
      </c>
    </row>
    <row r="2" spans="1:8" ht="12" customHeight="1" x14ac:dyDescent="0.25">
      <c r="E2" s="492"/>
      <c r="F2" s="493" t="s">
        <v>313</v>
      </c>
    </row>
    <row r="3" spans="1:8" ht="12" customHeight="1" x14ac:dyDescent="0.25">
      <c r="E3" s="492"/>
      <c r="F3" s="493" t="s">
        <v>1</v>
      </c>
    </row>
    <row r="4" spans="1:8" ht="12" customHeight="1" x14ac:dyDescent="0.25">
      <c r="E4" s="492"/>
      <c r="F4" s="493" t="s">
        <v>314</v>
      </c>
    </row>
    <row r="5" spans="1:8" x14ac:dyDescent="0.25">
      <c r="E5" s="492"/>
      <c r="F5" s="492"/>
    </row>
    <row r="6" spans="1:8" ht="15" customHeight="1" x14ac:dyDescent="0.25">
      <c r="A6" s="829" t="s">
        <v>476</v>
      </c>
      <c r="B6" s="829"/>
      <c r="C6" s="829"/>
      <c r="D6" s="829"/>
      <c r="E6" s="829"/>
      <c r="F6" s="829"/>
    </row>
    <row r="7" spans="1:8" ht="15" customHeight="1" x14ac:dyDescent="0.25">
      <c r="A7" s="829" t="s">
        <v>477</v>
      </c>
      <c r="B7" s="829"/>
      <c r="C7" s="829"/>
      <c r="D7" s="829"/>
      <c r="E7" s="829"/>
      <c r="F7" s="829"/>
    </row>
    <row r="8" spans="1:8" ht="13.9" customHeight="1" x14ac:dyDescent="0.25">
      <c r="E8" s="494"/>
      <c r="F8" s="494"/>
    </row>
    <row r="9" spans="1:8" ht="12" customHeight="1" x14ac:dyDescent="0.25">
      <c r="E9" s="495"/>
      <c r="F9" s="496" t="s">
        <v>2</v>
      </c>
    </row>
    <row r="10" spans="1:8" ht="19.5" customHeight="1" x14ac:dyDescent="0.25">
      <c r="A10" s="497" t="s">
        <v>40</v>
      </c>
      <c r="B10" s="498" t="s">
        <v>16</v>
      </c>
      <c r="C10" s="498" t="s">
        <v>478</v>
      </c>
      <c r="D10" s="497" t="s">
        <v>479</v>
      </c>
      <c r="E10" s="498" t="s">
        <v>480</v>
      </c>
      <c r="F10" s="498" t="s">
        <v>481</v>
      </c>
    </row>
    <row r="11" spans="1:8" s="501" customFormat="1" ht="9.75" customHeight="1" x14ac:dyDescent="0.25">
      <c r="A11" s="499">
        <v>1</v>
      </c>
      <c r="B11" s="499">
        <v>2</v>
      </c>
      <c r="C11" s="499">
        <v>3</v>
      </c>
      <c r="D11" s="500">
        <v>4</v>
      </c>
      <c r="E11" s="499">
        <v>5</v>
      </c>
      <c r="F11" s="499">
        <v>6</v>
      </c>
    </row>
    <row r="12" spans="1:8" ht="18" customHeight="1" x14ac:dyDescent="0.25">
      <c r="A12" s="502" t="s">
        <v>482</v>
      </c>
      <c r="B12" s="503"/>
      <c r="C12" s="503"/>
      <c r="D12" s="504"/>
      <c r="E12" s="503"/>
      <c r="F12" s="505"/>
    </row>
    <row r="13" spans="1:8" ht="15" customHeight="1" x14ac:dyDescent="0.25">
      <c r="A13" s="506">
        <v>1</v>
      </c>
      <c r="B13" s="506">
        <v>801</v>
      </c>
      <c r="C13" s="506">
        <v>80104</v>
      </c>
      <c r="D13" s="506">
        <v>2310</v>
      </c>
      <c r="E13" s="507" t="s">
        <v>239</v>
      </c>
      <c r="F13" s="508">
        <v>500000</v>
      </c>
      <c r="H13" s="509"/>
    </row>
    <row r="14" spans="1:8" ht="16.5" customHeight="1" x14ac:dyDescent="0.25">
      <c r="A14" s="506">
        <v>2</v>
      </c>
      <c r="B14" s="510">
        <v>851</v>
      </c>
      <c r="C14" s="510">
        <v>85149</v>
      </c>
      <c r="D14" s="510">
        <v>2780</v>
      </c>
      <c r="E14" s="507" t="s">
        <v>483</v>
      </c>
      <c r="F14" s="508">
        <v>21000</v>
      </c>
      <c r="G14" s="511"/>
      <c r="H14" s="509"/>
    </row>
    <row r="15" spans="1:8" ht="17.25" customHeight="1" x14ac:dyDescent="0.25">
      <c r="A15" s="510">
        <v>3</v>
      </c>
      <c r="B15" s="506">
        <v>851</v>
      </c>
      <c r="C15" s="506">
        <v>85154</v>
      </c>
      <c r="D15" s="506">
        <v>2330</v>
      </c>
      <c r="E15" s="507" t="s">
        <v>484</v>
      </c>
      <c r="F15" s="508">
        <v>5000</v>
      </c>
    </row>
    <row r="16" spans="1:8" ht="24" customHeight="1" x14ac:dyDescent="0.25">
      <c r="A16" s="510">
        <v>4</v>
      </c>
      <c r="B16" s="506">
        <v>851</v>
      </c>
      <c r="C16" s="506">
        <v>85154</v>
      </c>
      <c r="D16" s="506">
        <v>2800</v>
      </c>
      <c r="E16" s="507" t="s">
        <v>485</v>
      </c>
      <c r="F16" s="508">
        <f>0+100000+20000+20000</f>
        <v>140000</v>
      </c>
    </row>
    <row r="17" spans="1:6" ht="38.25" customHeight="1" x14ac:dyDescent="0.25">
      <c r="A17" s="510">
        <v>5</v>
      </c>
      <c r="B17" s="510">
        <v>851</v>
      </c>
      <c r="C17" s="510">
        <v>85195</v>
      </c>
      <c r="D17" s="512" t="s">
        <v>486</v>
      </c>
      <c r="E17" s="507" t="s">
        <v>487</v>
      </c>
      <c r="F17" s="508">
        <f>689557.5+3907492.5</f>
        <v>4597050</v>
      </c>
    </row>
    <row r="18" spans="1:6" ht="14.25" customHeight="1" x14ac:dyDescent="0.25">
      <c r="A18" s="510">
        <v>6</v>
      </c>
      <c r="B18" s="510">
        <v>852</v>
      </c>
      <c r="C18" s="510">
        <v>85203</v>
      </c>
      <c r="D18" s="510">
        <v>2320</v>
      </c>
      <c r="E18" s="513" t="s">
        <v>253</v>
      </c>
      <c r="F18" s="508">
        <v>12000</v>
      </c>
    </row>
    <row r="19" spans="1:6" ht="14.25" customHeight="1" x14ac:dyDescent="0.25">
      <c r="A19" s="510">
        <v>7</v>
      </c>
      <c r="B19" s="510">
        <v>853</v>
      </c>
      <c r="C19" s="510">
        <v>85333</v>
      </c>
      <c r="D19" s="510">
        <v>2320</v>
      </c>
      <c r="E19" s="513" t="s">
        <v>488</v>
      </c>
      <c r="F19" s="508">
        <f>5090084</f>
        <v>5090084</v>
      </c>
    </row>
    <row r="20" spans="1:6" ht="25.5" customHeight="1" x14ac:dyDescent="0.25">
      <c r="A20" s="514">
        <v>8</v>
      </c>
      <c r="B20" s="515">
        <v>853</v>
      </c>
      <c r="C20" s="515">
        <v>85395</v>
      </c>
      <c r="D20" s="516">
        <v>2800</v>
      </c>
      <c r="E20" s="517" t="s">
        <v>489</v>
      </c>
      <c r="F20" s="508">
        <v>90000</v>
      </c>
    </row>
    <row r="21" spans="1:6" ht="16.899999999999999" customHeight="1" x14ac:dyDescent="0.25">
      <c r="A21" s="510">
        <v>9</v>
      </c>
      <c r="B21" s="506">
        <v>921</v>
      </c>
      <c r="C21" s="506">
        <v>92110</v>
      </c>
      <c r="D21" s="506">
        <v>6229</v>
      </c>
      <c r="E21" s="513" t="s">
        <v>490</v>
      </c>
      <c r="F21" s="508">
        <f>F22</f>
        <v>5156.78</v>
      </c>
    </row>
    <row r="22" spans="1:6" s="493" customFormat="1" ht="12.75" customHeight="1" x14ac:dyDescent="0.25">
      <c r="A22" s="518"/>
      <c r="B22" s="519"/>
      <c r="C22" s="520"/>
      <c r="D22" s="521"/>
      <c r="E22" s="522" t="s">
        <v>491</v>
      </c>
      <c r="F22" s="523">
        <v>5156.78</v>
      </c>
    </row>
    <row r="23" spans="1:6" s="493" customFormat="1" ht="16.5" customHeight="1" x14ac:dyDescent="0.25">
      <c r="A23" s="510">
        <v>10</v>
      </c>
      <c r="B23" s="506">
        <v>921</v>
      </c>
      <c r="C23" s="506">
        <v>92110</v>
      </c>
      <c r="D23" s="506">
        <v>2800</v>
      </c>
      <c r="E23" s="513" t="s">
        <v>492</v>
      </c>
      <c r="F23" s="508">
        <f>F24</f>
        <v>28000</v>
      </c>
    </row>
    <row r="24" spans="1:6" s="493" customFormat="1" ht="12.75" customHeight="1" x14ac:dyDescent="0.25">
      <c r="A24" s="518"/>
      <c r="B24" s="519"/>
      <c r="C24" s="520"/>
      <c r="D24" s="521"/>
      <c r="E24" s="522" t="s">
        <v>491</v>
      </c>
      <c r="F24" s="523">
        <v>28000</v>
      </c>
    </row>
    <row r="25" spans="1:6" ht="15.75" customHeight="1" x14ac:dyDescent="0.25">
      <c r="A25" s="506">
        <v>11</v>
      </c>
      <c r="B25" s="506">
        <v>921</v>
      </c>
      <c r="C25" s="506">
        <v>92113</v>
      </c>
      <c r="D25" s="506">
        <v>2800</v>
      </c>
      <c r="E25" s="524" t="s">
        <v>277</v>
      </c>
      <c r="F25" s="525">
        <f>F26</f>
        <v>413000</v>
      </c>
    </row>
    <row r="26" spans="1:6" s="493" customFormat="1" ht="12.75" customHeight="1" x14ac:dyDescent="0.25">
      <c r="A26" s="526"/>
      <c r="B26" s="527"/>
      <c r="C26" s="528"/>
      <c r="D26" s="529"/>
      <c r="E26" s="530" t="s">
        <v>493</v>
      </c>
      <c r="F26" s="531">
        <f>240000+23000+150000</f>
        <v>413000</v>
      </c>
    </row>
    <row r="27" spans="1:6" s="493" customFormat="1" ht="16.5" customHeight="1" x14ac:dyDescent="0.25">
      <c r="A27" s="506">
        <v>12</v>
      </c>
      <c r="B27" s="506">
        <v>921</v>
      </c>
      <c r="C27" s="506">
        <v>92113</v>
      </c>
      <c r="D27" s="506">
        <v>6229</v>
      </c>
      <c r="E27" s="524" t="s">
        <v>494</v>
      </c>
      <c r="F27" s="525">
        <f>F28</f>
        <v>6750</v>
      </c>
    </row>
    <row r="28" spans="1:6" s="493" customFormat="1" ht="12.75" customHeight="1" x14ac:dyDescent="0.25">
      <c r="A28" s="526"/>
      <c r="B28" s="527"/>
      <c r="C28" s="528"/>
      <c r="D28" s="529"/>
      <c r="E28" s="530" t="s">
        <v>493</v>
      </c>
      <c r="F28" s="531">
        <f>25880.37-19130.37</f>
        <v>6750</v>
      </c>
    </row>
    <row r="29" spans="1:6" s="493" customFormat="1" ht="16.899999999999999" customHeight="1" x14ac:dyDescent="0.25">
      <c r="A29" s="506">
        <v>13</v>
      </c>
      <c r="B29" s="506">
        <v>921</v>
      </c>
      <c r="C29" s="506">
        <v>92114</v>
      </c>
      <c r="D29" s="506">
        <v>6229</v>
      </c>
      <c r="E29" s="513" t="s">
        <v>495</v>
      </c>
      <c r="F29" s="508">
        <f>F30</f>
        <v>8856.59</v>
      </c>
    </row>
    <row r="30" spans="1:6" s="493" customFormat="1" ht="12.75" customHeight="1" x14ac:dyDescent="0.25">
      <c r="A30" s="526"/>
      <c r="B30" s="527"/>
      <c r="C30" s="527"/>
      <c r="D30" s="532"/>
      <c r="E30" s="533" t="s">
        <v>496</v>
      </c>
      <c r="F30" s="534">
        <v>8856.59</v>
      </c>
    </row>
    <row r="31" spans="1:6" ht="16.899999999999999" customHeight="1" x14ac:dyDescent="0.25">
      <c r="A31" s="506">
        <v>14</v>
      </c>
      <c r="B31" s="506">
        <v>921</v>
      </c>
      <c r="C31" s="506">
        <v>92116</v>
      </c>
      <c r="D31" s="506">
        <v>2800</v>
      </c>
      <c r="E31" s="513" t="s">
        <v>497</v>
      </c>
      <c r="F31" s="508">
        <f>F32</f>
        <v>50000</v>
      </c>
    </row>
    <row r="32" spans="1:6" s="493" customFormat="1" ht="12.75" customHeight="1" x14ac:dyDescent="0.25">
      <c r="A32" s="526"/>
      <c r="B32" s="527"/>
      <c r="C32" s="527"/>
      <c r="D32" s="532"/>
      <c r="E32" s="535" t="s">
        <v>498</v>
      </c>
      <c r="F32" s="534">
        <v>50000</v>
      </c>
    </row>
    <row r="33" spans="1:6" s="493" customFormat="1" ht="16.5" customHeight="1" x14ac:dyDescent="0.25">
      <c r="A33" s="506">
        <v>15</v>
      </c>
      <c r="B33" s="506">
        <v>921</v>
      </c>
      <c r="C33" s="506">
        <v>92116</v>
      </c>
      <c r="D33" s="506">
        <v>6229</v>
      </c>
      <c r="E33" s="513" t="s">
        <v>499</v>
      </c>
      <c r="F33" s="508">
        <f>F34</f>
        <v>37139.85</v>
      </c>
    </row>
    <row r="34" spans="1:6" s="493" customFormat="1" ht="12.75" customHeight="1" x14ac:dyDescent="0.25">
      <c r="A34" s="526"/>
      <c r="B34" s="527"/>
      <c r="C34" s="527"/>
      <c r="D34" s="532"/>
      <c r="E34" s="535" t="s">
        <v>498</v>
      </c>
      <c r="F34" s="534">
        <v>37139.85</v>
      </c>
    </row>
    <row r="35" spans="1:6" ht="17.25" customHeight="1" x14ac:dyDescent="0.25">
      <c r="A35" s="803"/>
      <c r="B35" s="804"/>
      <c r="C35" s="804"/>
      <c r="D35" s="805"/>
      <c r="E35" s="806" t="s">
        <v>500</v>
      </c>
      <c r="F35" s="584">
        <f>SUM(F13,F14,F15,F16,F17,F18,F19,F20,F21,F23,F25,F27,F29,F31,F33)</f>
        <v>11004037.219999999</v>
      </c>
    </row>
    <row r="36" spans="1:6" ht="15.75" customHeight="1" x14ac:dyDescent="0.25">
      <c r="A36" s="502" t="s">
        <v>501</v>
      </c>
      <c r="B36" s="503"/>
      <c r="C36" s="503"/>
      <c r="D36" s="504"/>
      <c r="E36" s="503"/>
      <c r="F36" s="505"/>
    </row>
    <row r="37" spans="1:6" ht="16.899999999999999" customHeight="1" x14ac:dyDescent="0.25">
      <c r="A37" s="506">
        <v>1</v>
      </c>
      <c r="B37" s="506">
        <v>853</v>
      </c>
      <c r="C37" s="506">
        <v>85395</v>
      </c>
      <c r="D37" s="506">
        <v>2510</v>
      </c>
      <c r="E37" s="513" t="s">
        <v>112</v>
      </c>
      <c r="F37" s="508">
        <f>F38</f>
        <v>1361864.22</v>
      </c>
    </row>
    <row r="38" spans="1:6" s="493" customFormat="1" ht="12.75" customHeight="1" x14ac:dyDescent="0.25">
      <c r="A38" s="526"/>
      <c r="B38" s="527"/>
      <c r="C38" s="528"/>
      <c r="D38" s="529"/>
      <c r="E38" s="536" t="s">
        <v>502</v>
      </c>
      <c r="F38" s="537">
        <f>1186180+175684.22</f>
        <v>1361864.22</v>
      </c>
    </row>
    <row r="39" spans="1:6" ht="16.899999999999999" customHeight="1" x14ac:dyDescent="0.25">
      <c r="A39" s="506">
        <v>2</v>
      </c>
      <c r="B39" s="506">
        <v>921</v>
      </c>
      <c r="C39" s="506">
        <v>92110</v>
      </c>
      <c r="D39" s="506">
        <v>2480</v>
      </c>
      <c r="E39" s="513" t="s">
        <v>503</v>
      </c>
      <c r="F39" s="538">
        <f>F40</f>
        <v>1433385.72</v>
      </c>
    </row>
    <row r="40" spans="1:6" s="493" customFormat="1" ht="12.75" customHeight="1" x14ac:dyDescent="0.25">
      <c r="A40" s="526"/>
      <c r="B40" s="527"/>
      <c r="C40" s="528"/>
      <c r="D40" s="539"/>
      <c r="E40" s="540" t="s">
        <v>491</v>
      </c>
      <c r="F40" s="537">
        <f>1380000+53385.72</f>
        <v>1433385.72</v>
      </c>
    </row>
    <row r="41" spans="1:6" ht="16.899999999999999" customHeight="1" x14ac:dyDescent="0.25">
      <c r="A41" s="506">
        <v>3</v>
      </c>
      <c r="B41" s="506">
        <v>921</v>
      </c>
      <c r="C41" s="506">
        <v>92113</v>
      </c>
      <c r="D41" s="506">
        <v>2480</v>
      </c>
      <c r="E41" s="513" t="s">
        <v>277</v>
      </c>
      <c r="F41" s="538">
        <f>F42</f>
        <v>10740385.220000001</v>
      </c>
    </row>
    <row r="42" spans="1:6" s="493" customFormat="1" ht="12" customHeight="1" x14ac:dyDescent="0.25">
      <c r="A42" s="541"/>
      <c r="B42" s="528"/>
      <c r="C42" s="528"/>
      <c r="D42" s="528"/>
      <c r="E42" s="533" t="s">
        <v>504</v>
      </c>
      <c r="F42" s="542">
        <f>10500000+240385.22</f>
        <v>10740385.220000001</v>
      </c>
    </row>
    <row r="43" spans="1:6" ht="16.899999999999999" customHeight="1" x14ac:dyDescent="0.25">
      <c r="A43" s="506">
        <v>4</v>
      </c>
      <c r="B43" s="506">
        <v>921</v>
      </c>
      <c r="C43" s="506">
        <v>92114</v>
      </c>
      <c r="D43" s="506">
        <v>2480</v>
      </c>
      <c r="E43" s="513" t="s">
        <v>505</v>
      </c>
      <c r="F43" s="538">
        <f>F44</f>
        <v>2279414.83</v>
      </c>
    </row>
    <row r="44" spans="1:6" s="493" customFormat="1" ht="12.75" customHeight="1" x14ac:dyDescent="0.25">
      <c r="A44" s="526"/>
      <c r="B44" s="527"/>
      <c r="C44" s="527"/>
      <c r="D44" s="527"/>
      <c r="E44" s="533" t="s">
        <v>496</v>
      </c>
      <c r="F44" s="537">
        <f>2220000+59414.83</f>
        <v>2279414.83</v>
      </c>
    </row>
    <row r="45" spans="1:6" ht="16.899999999999999" customHeight="1" x14ac:dyDescent="0.25">
      <c r="A45" s="506">
        <v>5</v>
      </c>
      <c r="B45" s="506">
        <v>921</v>
      </c>
      <c r="C45" s="506">
        <v>92116</v>
      </c>
      <c r="D45" s="506">
        <v>2480</v>
      </c>
      <c r="E45" s="513" t="s">
        <v>497</v>
      </c>
      <c r="F45" s="508">
        <f>F46</f>
        <v>6622578.7199999997</v>
      </c>
    </row>
    <row r="46" spans="1:6" s="493" customFormat="1" ht="12.75" customHeight="1" x14ac:dyDescent="0.25">
      <c r="A46" s="526"/>
      <c r="B46" s="543"/>
      <c r="C46" s="543"/>
      <c r="D46" s="532"/>
      <c r="E46" s="533" t="s">
        <v>498</v>
      </c>
      <c r="F46" s="537">
        <f>6400000+222578.72</f>
        <v>6622578.7199999997</v>
      </c>
    </row>
    <row r="47" spans="1:6" ht="18" customHeight="1" x14ac:dyDescent="0.25">
      <c r="A47" s="803"/>
      <c r="B47" s="804"/>
      <c r="C47" s="804"/>
      <c r="D47" s="805"/>
      <c r="E47" s="806" t="s">
        <v>500</v>
      </c>
      <c r="F47" s="584">
        <f>SUM(F37,F39,F41,F43,F45)</f>
        <v>22437628.710000001</v>
      </c>
    </row>
    <row r="48" spans="1:6" ht="22.5" customHeight="1" x14ac:dyDescent="0.25">
      <c r="A48" s="502"/>
      <c r="B48" s="684"/>
      <c r="C48" s="684"/>
      <c r="D48" s="504"/>
      <c r="E48" s="665" t="s">
        <v>506</v>
      </c>
      <c r="F48" s="666">
        <f>SUM(F35,F47)</f>
        <v>33441665.93</v>
      </c>
    </row>
    <row r="50" spans="1:6" x14ac:dyDescent="0.25">
      <c r="A50" s="495"/>
      <c r="F50" s="509"/>
    </row>
    <row r="51" spans="1:6" x14ac:dyDescent="0.25">
      <c r="A51" s="501"/>
      <c r="F51" s="509"/>
    </row>
    <row r="52" spans="1:6" x14ac:dyDescent="0.25">
      <c r="A52" s="501"/>
    </row>
  </sheetData>
  <mergeCells count="2">
    <mergeCell ref="A6:F6"/>
    <mergeCell ref="A7:F7"/>
  </mergeCells>
  <printOptions horizontalCentered="1"/>
  <pageMargins left="0.59055118110236227" right="0.59055118110236227" top="0.74803149606299213" bottom="0.62992125984251968" header="0.31496062992125984" footer="0.31496062992125984"/>
  <pageSetup paperSize="9" scale="91" firstPageNumber="65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442F-3887-404F-AFEE-4A56B5E06001}">
  <sheetPr>
    <tabColor rgb="FF00FF00"/>
  </sheetPr>
  <dimension ref="A1:H151"/>
  <sheetViews>
    <sheetView zoomScale="130" zoomScaleNormal="130" workbookViewId="0"/>
  </sheetViews>
  <sheetFormatPr defaultRowHeight="13.5" x14ac:dyDescent="0.25"/>
  <cols>
    <col min="1" max="1" width="4.42578125" style="489" customWidth="1"/>
    <col min="2" max="2" width="5.140625" style="489" customWidth="1"/>
    <col min="3" max="3" width="7.5703125" style="489" customWidth="1"/>
    <col min="4" max="4" width="5.85546875" style="544" customWidth="1"/>
    <col min="5" max="5" width="46.85546875" style="489" customWidth="1"/>
    <col min="6" max="6" width="22.28515625" style="489" customWidth="1"/>
    <col min="7" max="7" width="9.140625" style="489" customWidth="1"/>
    <col min="8" max="8" width="12.28515625" style="489" customWidth="1"/>
    <col min="9" max="256" width="9.140625" style="489"/>
    <col min="257" max="257" width="4.42578125" style="489" customWidth="1"/>
    <col min="258" max="258" width="5.7109375" style="489" customWidth="1"/>
    <col min="259" max="259" width="7.5703125" style="489" customWidth="1"/>
    <col min="260" max="260" width="6.5703125" style="489" customWidth="1"/>
    <col min="261" max="261" width="47.42578125" style="489" customWidth="1"/>
    <col min="262" max="262" width="22.28515625" style="489" customWidth="1"/>
    <col min="263" max="263" width="9.140625" style="489"/>
    <col min="264" max="264" width="12.28515625" style="489" customWidth="1"/>
    <col min="265" max="512" width="9.140625" style="489"/>
    <col min="513" max="513" width="4.42578125" style="489" customWidth="1"/>
    <col min="514" max="514" width="5.7109375" style="489" customWidth="1"/>
    <col min="515" max="515" width="7.5703125" style="489" customWidth="1"/>
    <col min="516" max="516" width="6.5703125" style="489" customWidth="1"/>
    <col min="517" max="517" width="47.42578125" style="489" customWidth="1"/>
    <col min="518" max="518" width="22.28515625" style="489" customWidth="1"/>
    <col min="519" max="519" width="9.140625" style="489"/>
    <col min="520" max="520" width="12.28515625" style="489" customWidth="1"/>
    <col min="521" max="768" width="9.140625" style="489"/>
    <col min="769" max="769" width="4.42578125" style="489" customWidth="1"/>
    <col min="770" max="770" width="5.7109375" style="489" customWidth="1"/>
    <col min="771" max="771" width="7.5703125" style="489" customWidth="1"/>
    <col min="772" max="772" width="6.5703125" style="489" customWidth="1"/>
    <col min="773" max="773" width="47.42578125" style="489" customWidth="1"/>
    <col min="774" max="774" width="22.28515625" style="489" customWidth="1"/>
    <col min="775" max="775" width="9.140625" style="489"/>
    <col min="776" max="776" width="12.28515625" style="489" customWidth="1"/>
    <col min="777" max="1024" width="9.140625" style="489"/>
    <col min="1025" max="1025" width="4.42578125" style="489" customWidth="1"/>
    <col min="1026" max="1026" width="5.7109375" style="489" customWidth="1"/>
    <col min="1027" max="1027" width="7.5703125" style="489" customWidth="1"/>
    <col min="1028" max="1028" width="6.5703125" style="489" customWidth="1"/>
    <col min="1029" max="1029" width="47.42578125" style="489" customWidth="1"/>
    <col min="1030" max="1030" width="22.28515625" style="489" customWidth="1"/>
    <col min="1031" max="1031" width="9.140625" style="489"/>
    <col min="1032" max="1032" width="12.28515625" style="489" customWidth="1"/>
    <col min="1033" max="1280" width="9.140625" style="489"/>
    <col min="1281" max="1281" width="4.42578125" style="489" customWidth="1"/>
    <col min="1282" max="1282" width="5.7109375" style="489" customWidth="1"/>
    <col min="1283" max="1283" width="7.5703125" style="489" customWidth="1"/>
    <col min="1284" max="1284" width="6.5703125" style="489" customWidth="1"/>
    <col min="1285" max="1285" width="47.42578125" style="489" customWidth="1"/>
    <col min="1286" max="1286" width="22.28515625" style="489" customWidth="1"/>
    <col min="1287" max="1287" width="9.140625" style="489"/>
    <col min="1288" max="1288" width="12.28515625" style="489" customWidth="1"/>
    <col min="1289" max="1536" width="9.140625" style="489"/>
    <col min="1537" max="1537" width="4.42578125" style="489" customWidth="1"/>
    <col min="1538" max="1538" width="5.7109375" style="489" customWidth="1"/>
    <col min="1539" max="1539" width="7.5703125" style="489" customWidth="1"/>
    <col min="1540" max="1540" width="6.5703125" style="489" customWidth="1"/>
    <col min="1541" max="1541" width="47.42578125" style="489" customWidth="1"/>
    <col min="1542" max="1542" width="22.28515625" style="489" customWidth="1"/>
    <col min="1543" max="1543" width="9.140625" style="489"/>
    <col min="1544" max="1544" width="12.28515625" style="489" customWidth="1"/>
    <col min="1545" max="1792" width="9.140625" style="489"/>
    <col min="1793" max="1793" width="4.42578125" style="489" customWidth="1"/>
    <col min="1794" max="1794" width="5.7109375" style="489" customWidth="1"/>
    <col min="1795" max="1795" width="7.5703125" style="489" customWidth="1"/>
    <col min="1796" max="1796" width="6.5703125" style="489" customWidth="1"/>
    <col min="1797" max="1797" width="47.42578125" style="489" customWidth="1"/>
    <col min="1798" max="1798" width="22.28515625" style="489" customWidth="1"/>
    <col min="1799" max="1799" width="9.140625" style="489"/>
    <col min="1800" max="1800" width="12.28515625" style="489" customWidth="1"/>
    <col min="1801" max="2048" width="9.140625" style="489"/>
    <col min="2049" max="2049" width="4.42578125" style="489" customWidth="1"/>
    <col min="2050" max="2050" width="5.7109375" style="489" customWidth="1"/>
    <col min="2051" max="2051" width="7.5703125" style="489" customWidth="1"/>
    <col min="2052" max="2052" width="6.5703125" style="489" customWidth="1"/>
    <col min="2053" max="2053" width="47.42578125" style="489" customWidth="1"/>
    <col min="2054" max="2054" width="22.28515625" style="489" customWidth="1"/>
    <col min="2055" max="2055" width="9.140625" style="489"/>
    <col min="2056" max="2056" width="12.28515625" style="489" customWidth="1"/>
    <col min="2057" max="2304" width="9.140625" style="489"/>
    <col min="2305" max="2305" width="4.42578125" style="489" customWidth="1"/>
    <col min="2306" max="2306" width="5.7109375" style="489" customWidth="1"/>
    <col min="2307" max="2307" width="7.5703125" style="489" customWidth="1"/>
    <col min="2308" max="2308" width="6.5703125" style="489" customWidth="1"/>
    <col min="2309" max="2309" width="47.42578125" style="489" customWidth="1"/>
    <col min="2310" max="2310" width="22.28515625" style="489" customWidth="1"/>
    <col min="2311" max="2311" width="9.140625" style="489"/>
    <col min="2312" max="2312" width="12.28515625" style="489" customWidth="1"/>
    <col min="2313" max="2560" width="9.140625" style="489"/>
    <col min="2561" max="2561" width="4.42578125" style="489" customWidth="1"/>
    <col min="2562" max="2562" width="5.7109375" style="489" customWidth="1"/>
    <col min="2563" max="2563" width="7.5703125" style="489" customWidth="1"/>
    <col min="2564" max="2564" width="6.5703125" style="489" customWidth="1"/>
    <col min="2565" max="2565" width="47.42578125" style="489" customWidth="1"/>
    <col min="2566" max="2566" width="22.28515625" style="489" customWidth="1"/>
    <col min="2567" max="2567" width="9.140625" style="489"/>
    <col min="2568" max="2568" width="12.28515625" style="489" customWidth="1"/>
    <col min="2569" max="2816" width="9.140625" style="489"/>
    <col min="2817" max="2817" width="4.42578125" style="489" customWidth="1"/>
    <col min="2818" max="2818" width="5.7109375" style="489" customWidth="1"/>
    <col min="2819" max="2819" width="7.5703125" style="489" customWidth="1"/>
    <col min="2820" max="2820" width="6.5703125" style="489" customWidth="1"/>
    <col min="2821" max="2821" width="47.42578125" style="489" customWidth="1"/>
    <col min="2822" max="2822" width="22.28515625" style="489" customWidth="1"/>
    <col min="2823" max="2823" width="9.140625" style="489"/>
    <col min="2824" max="2824" width="12.28515625" style="489" customWidth="1"/>
    <col min="2825" max="3072" width="9.140625" style="489"/>
    <col min="3073" max="3073" width="4.42578125" style="489" customWidth="1"/>
    <col min="3074" max="3074" width="5.7109375" style="489" customWidth="1"/>
    <col min="3075" max="3075" width="7.5703125" style="489" customWidth="1"/>
    <col min="3076" max="3076" width="6.5703125" style="489" customWidth="1"/>
    <col min="3077" max="3077" width="47.42578125" style="489" customWidth="1"/>
    <col min="3078" max="3078" width="22.28515625" style="489" customWidth="1"/>
    <col min="3079" max="3079" width="9.140625" style="489"/>
    <col min="3080" max="3080" width="12.28515625" style="489" customWidth="1"/>
    <col min="3081" max="3328" width="9.140625" style="489"/>
    <col min="3329" max="3329" width="4.42578125" style="489" customWidth="1"/>
    <col min="3330" max="3330" width="5.7109375" style="489" customWidth="1"/>
    <col min="3331" max="3331" width="7.5703125" style="489" customWidth="1"/>
    <col min="3332" max="3332" width="6.5703125" style="489" customWidth="1"/>
    <col min="3333" max="3333" width="47.42578125" style="489" customWidth="1"/>
    <col min="3334" max="3334" width="22.28515625" style="489" customWidth="1"/>
    <col min="3335" max="3335" width="9.140625" style="489"/>
    <col min="3336" max="3336" width="12.28515625" style="489" customWidth="1"/>
    <col min="3337" max="3584" width="9.140625" style="489"/>
    <col min="3585" max="3585" width="4.42578125" style="489" customWidth="1"/>
    <col min="3586" max="3586" width="5.7109375" style="489" customWidth="1"/>
    <col min="3587" max="3587" width="7.5703125" style="489" customWidth="1"/>
    <col min="3588" max="3588" width="6.5703125" style="489" customWidth="1"/>
    <col min="3589" max="3589" width="47.42578125" style="489" customWidth="1"/>
    <col min="3590" max="3590" width="22.28515625" style="489" customWidth="1"/>
    <col min="3591" max="3591" width="9.140625" style="489"/>
    <col min="3592" max="3592" width="12.28515625" style="489" customWidth="1"/>
    <col min="3593" max="3840" width="9.140625" style="489"/>
    <col min="3841" max="3841" width="4.42578125" style="489" customWidth="1"/>
    <col min="3842" max="3842" width="5.7109375" style="489" customWidth="1"/>
    <col min="3843" max="3843" width="7.5703125" style="489" customWidth="1"/>
    <col min="3844" max="3844" width="6.5703125" style="489" customWidth="1"/>
    <col min="3845" max="3845" width="47.42578125" style="489" customWidth="1"/>
    <col min="3846" max="3846" width="22.28515625" style="489" customWidth="1"/>
    <col min="3847" max="3847" width="9.140625" style="489"/>
    <col min="3848" max="3848" width="12.28515625" style="489" customWidth="1"/>
    <col min="3849" max="4096" width="9.140625" style="489"/>
    <col min="4097" max="4097" width="4.42578125" style="489" customWidth="1"/>
    <col min="4098" max="4098" width="5.7109375" style="489" customWidth="1"/>
    <col min="4099" max="4099" width="7.5703125" style="489" customWidth="1"/>
    <col min="4100" max="4100" width="6.5703125" style="489" customWidth="1"/>
    <col min="4101" max="4101" width="47.42578125" style="489" customWidth="1"/>
    <col min="4102" max="4102" width="22.28515625" style="489" customWidth="1"/>
    <col min="4103" max="4103" width="9.140625" style="489"/>
    <col min="4104" max="4104" width="12.28515625" style="489" customWidth="1"/>
    <col min="4105" max="4352" width="9.140625" style="489"/>
    <col min="4353" max="4353" width="4.42578125" style="489" customWidth="1"/>
    <col min="4354" max="4354" width="5.7109375" style="489" customWidth="1"/>
    <col min="4355" max="4355" width="7.5703125" style="489" customWidth="1"/>
    <col min="4356" max="4356" width="6.5703125" style="489" customWidth="1"/>
    <col min="4357" max="4357" width="47.42578125" style="489" customWidth="1"/>
    <col min="4358" max="4358" width="22.28515625" style="489" customWidth="1"/>
    <col min="4359" max="4359" width="9.140625" style="489"/>
    <col min="4360" max="4360" width="12.28515625" style="489" customWidth="1"/>
    <col min="4361" max="4608" width="9.140625" style="489"/>
    <col min="4609" max="4609" width="4.42578125" style="489" customWidth="1"/>
    <col min="4610" max="4610" width="5.7109375" style="489" customWidth="1"/>
    <col min="4611" max="4611" width="7.5703125" style="489" customWidth="1"/>
    <col min="4612" max="4612" width="6.5703125" style="489" customWidth="1"/>
    <col min="4613" max="4613" width="47.42578125" style="489" customWidth="1"/>
    <col min="4614" max="4614" width="22.28515625" style="489" customWidth="1"/>
    <col min="4615" max="4615" width="9.140625" style="489"/>
    <col min="4616" max="4616" width="12.28515625" style="489" customWidth="1"/>
    <col min="4617" max="4864" width="9.140625" style="489"/>
    <col min="4865" max="4865" width="4.42578125" style="489" customWidth="1"/>
    <col min="4866" max="4866" width="5.7109375" style="489" customWidth="1"/>
    <col min="4867" max="4867" width="7.5703125" style="489" customWidth="1"/>
    <col min="4868" max="4868" width="6.5703125" style="489" customWidth="1"/>
    <col min="4869" max="4869" width="47.42578125" style="489" customWidth="1"/>
    <col min="4870" max="4870" width="22.28515625" style="489" customWidth="1"/>
    <col min="4871" max="4871" width="9.140625" style="489"/>
    <col min="4872" max="4872" width="12.28515625" style="489" customWidth="1"/>
    <col min="4873" max="5120" width="9.140625" style="489"/>
    <col min="5121" max="5121" width="4.42578125" style="489" customWidth="1"/>
    <col min="5122" max="5122" width="5.7109375" style="489" customWidth="1"/>
    <col min="5123" max="5123" width="7.5703125" style="489" customWidth="1"/>
    <col min="5124" max="5124" width="6.5703125" style="489" customWidth="1"/>
    <col min="5125" max="5125" width="47.42578125" style="489" customWidth="1"/>
    <col min="5126" max="5126" width="22.28515625" style="489" customWidth="1"/>
    <col min="5127" max="5127" width="9.140625" style="489"/>
    <col min="5128" max="5128" width="12.28515625" style="489" customWidth="1"/>
    <col min="5129" max="5376" width="9.140625" style="489"/>
    <col min="5377" max="5377" width="4.42578125" style="489" customWidth="1"/>
    <col min="5378" max="5378" width="5.7109375" style="489" customWidth="1"/>
    <col min="5379" max="5379" width="7.5703125" style="489" customWidth="1"/>
    <col min="5380" max="5380" width="6.5703125" style="489" customWidth="1"/>
    <col min="5381" max="5381" width="47.42578125" style="489" customWidth="1"/>
    <col min="5382" max="5382" width="22.28515625" style="489" customWidth="1"/>
    <col min="5383" max="5383" width="9.140625" style="489"/>
    <col min="5384" max="5384" width="12.28515625" style="489" customWidth="1"/>
    <col min="5385" max="5632" width="9.140625" style="489"/>
    <col min="5633" max="5633" width="4.42578125" style="489" customWidth="1"/>
    <col min="5634" max="5634" width="5.7109375" style="489" customWidth="1"/>
    <col min="5635" max="5635" width="7.5703125" style="489" customWidth="1"/>
    <col min="5636" max="5636" width="6.5703125" style="489" customWidth="1"/>
    <col min="5637" max="5637" width="47.42578125" style="489" customWidth="1"/>
    <col min="5638" max="5638" width="22.28515625" style="489" customWidth="1"/>
    <col min="5639" max="5639" width="9.140625" style="489"/>
    <col min="5640" max="5640" width="12.28515625" style="489" customWidth="1"/>
    <col min="5641" max="5888" width="9.140625" style="489"/>
    <col min="5889" max="5889" width="4.42578125" style="489" customWidth="1"/>
    <col min="5890" max="5890" width="5.7109375" style="489" customWidth="1"/>
    <col min="5891" max="5891" width="7.5703125" style="489" customWidth="1"/>
    <col min="5892" max="5892" width="6.5703125" style="489" customWidth="1"/>
    <col min="5893" max="5893" width="47.42578125" style="489" customWidth="1"/>
    <col min="5894" max="5894" width="22.28515625" style="489" customWidth="1"/>
    <col min="5895" max="5895" width="9.140625" style="489"/>
    <col min="5896" max="5896" width="12.28515625" style="489" customWidth="1"/>
    <col min="5897" max="6144" width="9.140625" style="489"/>
    <col min="6145" max="6145" width="4.42578125" style="489" customWidth="1"/>
    <col min="6146" max="6146" width="5.7109375" style="489" customWidth="1"/>
    <col min="6147" max="6147" width="7.5703125" style="489" customWidth="1"/>
    <col min="6148" max="6148" width="6.5703125" style="489" customWidth="1"/>
    <col min="6149" max="6149" width="47.42578125" style="489" customWidth="1"/>
    <col min="6150" max="6150" width="22.28515625" style="489" customWidth="1"/>
    <col min="6151" max="6151" width="9.140625" style="489"/>
    <col min="6152" max="6152" width="12.28515625" style="489" customWidth="1"/>
    <col min="6153" max="6400" width="9.140625" style="489"/>
    <col min="6401" max="6401" width="4.42578125" style="489" customWidth="1"/>
    <col min="6402" max="6402" width="5.7109375" style="489" customWidth="1"/>
    <col min="6403" max="6403" width="7.5703125" style="489" customWidth="1"/>
    <col min="6404" max="6404" width="6.5703125" style="489" customWidth="1"/>
    <col min="6405" max="6405" width="47.42578125" style="489" customWidth="1"/>
    <col min="6406" max="6406" width="22.28515625" style="489" customWidth="1"/>
    <col min="6407" max="6407" width="9.140625" style="489"/>
    <col min="6408" max="6408" width="12.28515625" style="489" customWidth="1"/>
    <col min="6409" max="6656" width="9.140625" style="489"/>
    <col min="6657" max="6657" width="4.42578125" style="489" customWidth="1"/>
    <col min="6658" max="6658" width="5.7109375" style="489" customWidth="1"/>
    <col min="6659" max="6659" width="7.5703125" style="489" customWidth="1"/>
    <col min="6660" max="6660" width="6.5703125" style="489" customWidth="1"/>
    <col min="6661" max="6661" width="47.42578125" style="489" customWidth="1"/>
    <col min="6662" max="6662" width="22.28515625" style="489" customWidth="1"/>
    <col min="6663" max="6663" width="9.140625" style="489"/>
    <col min="6664" max="6664" width="12.28515625" style="489" customWidth="1"/>
    <col min="6665" max="6912" width="9.140625" style="489"/>
    <col min="6913" max="6913" width="4.42578125" style="489" customWidth="1"/>
    <col min="6914" max="6914" width="5.7109375" style="489" customWidth="1"/>
    <col min="6915" max="6915" width="7.5703125" style="489" customWidth="1"/>
    <col min="6916" max="6916" width="6.5703125" style="489" customWidth="1"/>
    <col min="6917" max="6917" width="47.42578125" style="489" customWidth="1"/>
    <col min="6918" max="6918" width="22.28515625" style="489" customWidth="1"/>
    <col min="6919" max="6919" width="9.140625" style="489"/>
    <col min="6920" max="6920" width="12.28515625" style="489" customWidth="1"/>
    <col min="6921" max="7168" width="9.140625" style="489"/>
    <col min="7169" max="7169" width="4.42578125" style="489" customWidth="1"/>
    <col min="7170" max="7170" width="5.7109375" style="489" customWidth="1"/>
    <col min="7171" max="7171" width="7.5703125" style="489" customWidth="1"/>
    <col min="7172" max="7172" width="6.5703125" style="489" customWidth="1"/>
    <col min="7173" max="7173" width="47.42578125" style="489" customWidth="1"/>
    <col min="7174" max="7174" width="22.28515625" style="489" customWidth="1"/>
    <col min="7175" max="7175" width="9.140625" style="489"/>
    <col min="7176" max="7176" width="12.28515625" style="489" customWidth="1"/>
    <col min="7177" max="7424" width="9.140625" style="489"/>
    <col min="7425" max="7425" width="4.42578125" style="489" customWidth="1"/>
    <col min="7426" max="7426" width="5.7109375" style="489" customWidth="1"/>
    <col min="7427" max="7427" width="7.5703125" style="489" customWidth="1"/>
    <col min="7428" max="7428" width="6.5703125" style="489" customWidth="1"/>
    <col min="7429" max="7429" width="47.42578125" style="489" customWidth="1"/>
    <col min="7430" max="7430" width="22.28515625" style="489" customWidth="1"/>
    <col min="7431" max="7431" width="9.140625" style="489"/>
    <col min="7432" max="7432" width="12.28515625" style="489" customWidth="1"/>
    <col min="7433" max="7680" width="9.140625" style="489"/>
    <col min="7681" max="7681" width="4.42578125" style="489" customWidth="1"/>
    <col min="7682" max="7682" width="5.7109375" style="489" customWidth="1"/>
    <col min="7683" max="7683" width="7.5703125" style="489" customWidth="1"/>
    <col min="7684" max="7684" width="6.5703125" style="489" customWidth="1"/>
    <col min="7685" max="7685" width="47.42578125" style="489" customWidth="1"/>
    <col min="7686" max="7686" width="22.28515625" style="489" customWidth="1"/>
    <col min="7687" max="7687" width="9.140625" style="489"/>
    <col min="7688" max="7688" width="12.28515625" style="489" customWidth="1"/>
    <col min="7689" max="7936" width="9.140625" style="489"/>
    <col min="7937" max="7937" width="4.42578125" style="489" customWidth="1"/>
    <col min="7938" max="7938" width="5.7109375" style="489" customWidth="1"/>
    <col min="7939" max="7939" width="7.5703125" style="489" customWidth="1"/>
    <col min="7940" max="7940" width="6.5703125" style="489" customWidth="1"/>
    <col min="7941" max="7941" width="47.42578125" style="489" customWidth="1"/>
    <col min="7942" max="7942" width="22.28515625" style="489" customWidth="1"/>
    <col min="7943" max="7943" width="9.140625" style="489"/>
    <col min="7944" max="7944" width="12.28515625" style="489" customWidth="1"/>
    <col min="7945" max="8192" width="9.140625" style="489"/>
    <col min="8193" max="8193" width="4.42578125" style="489" customWidth="1"/>
    <col min="8194" max="8194" width="5.7109375" style="489" customWidth="1"/>
    <col min="8195" max="8195" width="7.5703125" style="489" customWidth="1"/>
    <col min="8196" max="8196" width="6.5703125" style="489" customWidth="1"/>
    <col min="8197" max="8197" width="47.42578125" style="489" customWidth="1"/>
    <col min="8198" max="8198" width="22.28515625" style="489" customWidth="1"/>
    <col min="8199" max="8199" width="9.140625" style="489"/>
    <col min="8200" max="8200" width="12.28515625" style="489" customWidth="1"/>
    <col min="8201" max="8448" width="9.140625" style="489"/>
    <col min="8449" max="8449" width="4.42578125" style="489" customWidth="1"/>
    <col min="8450" max="8450" width="5.7109375" style="489" customWidth="1"/>
    <col min="8451" max="8451" width="7.5703125" style="489" customWidth="1"/>
    <col min="8452" max="8452" width="6.5703125" style="489" customWidth="1"/>
    <col min="8453" max="8453" width="47.42578125" style="489" customWidth="1"/>
    <col min="8454" max="8454" width="22.28515625" style="489" customWidth="1"/>
    <col min="8455" max="8455" width="9.140625" style="489"/>
    <col min="8456" max="8456" width="12.28515625" style="489" customWidth="1"/>
    <col min="8457" max="8704" width="9.140625" style="489"/>
    <col min="8705" max="8705" width="4.42578125" style="489" customWidth="1"/>
    <col min="8706" max="8706" width="5.7109375" style="489" customWidth="1"/>
    <col min="8707" max="8707" width="7.5703125" style="489" customWidth="1"/>
    <col min="8708" max="8708" width="6.5703125" style="489" customWidth="1"/>
    <col min="8709" max="8709" width="47.42578125" style="489" customWidth="1"/>
    <col min="8710" max="8710" width="22.28515625" style="489" customWidth="1"/>
    <col min="8711" max="8711" width="9.140625" style="489"/>
    <col min="8712" max="8712" width="12.28515625" style="489" customWidth="1"/>
    <col min="8713" max="8960" width="9.140625" style="489"/>
    <col min="8961" max="8961" width="4.42578125" style="489" customWidth="1"/>
    <col min="8962" max="8962" width="5.7109375" style="489" customWidth="1"/>
    <col min="8963" max="8963" width="7.5703125" style="489" customWidth="1"/>
    <col min="8964" max="8964" width="6.5703125" style="489" customWidth="1"/>
    <col min="8965" max="8965" width="47.42578125" style="489" customWidth="1"/>
    <col min="8966" max="8966" width="22.28515625" style="489" customWidth="1"/>
    <col min="8967" max="8967" width="9.140625" style="489"/>
    <col min="8968" max="8968" width="12.28515625" style="489" customWidth="1"/>
    <col min="8969" max="9216" width="9.140625" style="489"/>
    <col min="9217" max="9217" width="4.42578125" style="489" customWidth="1"/>
    <col min="9218" max="9218" width="5.7109375" style="489" customWidth="1"/>
    <col min="9219" max="9219" width="7.5703125" style="489" customWidth="1"/>
    <col min="9220" max="9220" width="6.5703125" style="489" customWidth="1"/>
    <col min="9221" max="9221" width="47.42578125" style="489" customWidth="1"/>
    <col min="9222" max="9222" width="22.28515625" style="489" customWidth="1"/>
    <col min="9223" max="9223" width="9.140625" style="489"/>
    <col min="9224" max="9224" width="12.28515625" style="489" customWidth="1"/>
    <col min="9225" max="9472" width="9.140625" style="489"/>
    <col min="9473" max="9473" width="4.42578125" style="489" customWidth="1"/>
    <col min="9474" max="9474" width="5.7109375" style="489" customWidth="1"/>
    <col min="9475" max="9475" width="7.5703125" style="489" customWidth="1"/>
    <col min="9476" max="9476" width="6.5703125" style="489" customWidth="1"/>
    <col min="9477" max="9477" width="47.42578125" style="489" customWidth="1"/>
    <col min="9478" max="9478" width="22.28515625" style="489" customWidth="1"/>
    <col min="9479" max="9479" width="9.140625" style="489"/>
    <col min="9480" max="9480" width="12.28515625" style="489" customWidth="1"/>
    <col min="9481" max="9728" width="9.140625" style="489"/>
    <col min="9729" max="9729" width="4.42578125" style="489" customWidth="1"/>
    <col min="9730" max="9730" width="5.7109375" style="489" customWidth="1"/>
    <col min="9731" max="9731" width="7.5703125" style="489" customWidth="1"/>
    <col min="9732" max="9732" width="6.5703125" style="489" customWidth="1"/>
    <col min="9733" max="9733" width="47.42578125" style="489" customWidth="1"/>
    <col min="9734" max="9734" width="22.28515625" style="489" customWidth="1"/>
    <col min="9735" max="9735" width="9.140625" style="489"/>
    <col min="9736" max="9736" width="12.28515625" style="489" customWidth="1"/>
    <col min="9737" max="9984" width="9.140625" style="489"/>
    <col min="9985" max="9985" width="4.42578125" style="489" customWidth="1"/>
    <col min="9986" max="9986" width="5.7109375" style="489" customWidth="1"/>
    <col min="9987" max="9987" width="7.5703125" style="489" customWidth="1"/>
    <col min="9988" max="9988" width="6.5703125" style="489" customWidth="1"/>
    <col min="9989" max="9989" width="47.42578125" style="489" customWidth="1"/>
    <col min="9990" max="9990" width="22.28515625" style="489" customWidth="1"/>
    <col min="9991" max="9991" width="9.140625" style="489"/>
    <col min="9992" max="9992" width="12.28515625" style="489" customWidth="1"/>
    <col min="9993" max="10240" width="9.140625" style="489"/>
    <col min="10241" max="10241" width="4.42578125" style="489" customWidth="1"/>
    <col min="10242" max="10242" width="5.7109375" style="489" customWidth="1"/>
    <col min="10243" max="10243" width="7.5703125" style="489" customWidth="1"/>
    <col min="10244" max="10244" width="6.5703125" style="489" customWidth="1"/>
    <col min="10245" max="10245" width="47.42578125" style="489" customWidth="1"/>
    <col min="10246" max="10246" width="22.28515625" style="489" customWidth="1"/>
    <col min="10247" max="10247" width="9.140625" style="489"/>
    <col min="10248" max="10248" width="12.28515625" style="489" customWidth="1"/>
    <col min="10249" max="10496" width="9.140625" style="489"/>
    <col min="10497" max="10497" width="4.42578125" style="489" customWidth="1"/>
    <col min="10498" max="10498" width="5.7109375" style="489" customWidth="1"/>
    <col min="10499" max="10499" width="7.5703125" style="489" customWidth="1"/>
    <col min="10500" max="10500" width="6.5703125" style="489" customWidth="1"/>
    <col min="10501" max="10501" width="47.42578125" style="489" customWidth="1"/>
    <col min="10502" max="10502" width="22.28515625" style="489" customWidth="1"/>
    <col min="10503" max="10503" width="9.140625" style="489"/>
    <col min="10504" max="10504" width="12.28515625" style="489" customWidth="1"/>
    <col min="10505" max="10752" width="9.140625" style="489"/>
    <col min="10753" max="10753" width="4.42578125" style="489" customWidth="1"/>
    <col min="10754" max="10754" width="5.7109375" style="489" customWidth="1"/>
    <col min="10755" max="10755" width="7.5703125" style="489" customWidth="1"/>
    <col min="10756" max="10756" width="6.5703125" style="489" customWidth="1"/>
    <col min="10757" max="10757" width="47.42578125" style="489" customWidth="1"/>
    <col min="10758" max="10758" width="22.28515625" style="489" customWidth="1"/>
    <col min="10759" max="10759" width="9.140625" style="489"/>
    <col min="10760" max="10760" width="12.28515625" style="489" customWidth="1"/>
    <col min="10761" max="11008" width="9.140625" style="489"/>
    <col min="11009" max="11009" width="4.42578125" style="489" customWidth="1"/>
    <col min="11010" max="11010" width="5.7109375" style="489" customWidth="1"/>
    <col min="11011" max="11011" width="7.5703125" style="489" customWidth="1"/>
    <col min="11012" max="11012" width="6.5703125" style="489" customWidth="1"/>
    <col min="11013" max="11013" width="47.42578125" style="489" customWidth="1"/>
    <col min="11014" max="11014" width="22.28515625" style="489" customWidth="1"/>
    <col min="11015" max="11015" width="9.140625" style="489"/>
    <col min="11016" max="11016" width="12.28515625" style="489" customWidth="1"/>
    <col min="11017" max="11264" width="9.140625" style="489"/>
    <col min="11265" max="11265" width="4.42578125" style="489" customWidth="1"/>
    <col min="11266" max="11266" width="5.7109375" style="489" customWidth="1"/>
    <col min="11267" max="11267" width="7.5703125" style="489" customWidth="1"/>
    <col min="11268" max="11268" width="6.5703125" style="489" customWidth="1"/>
    <col min="11269" max="11269" width="47.42578125" style="489" customWidth="1"/>
    <col min="11270" max="11270" width="22.28515625" style="489" customWidth="1"/>
    <col min="11271" max="11271" width="9.140625" style="489"/>
    <col min="11272" max="11272" width="12.28515625" style="489" customWidth="1"/>
    <col min="11273" max="11520" width="9.140625" style="489"/>
    <col min="11521" max="11521" width="4.42578125" style="489" customWidth="1"/>
    <col min="11522" max="11522" width="5.7109375" style="489" customWidth="1"/>
    <col min="11523" max="11523" width="7.5703125" style="489" customWidth="1"/>
    <col min="11524" max="11524" width="6.5703125" style="489" customWidth="1"/>
    <col min="11525" max="11525" width="47.42578125" style="489" customWidth="1"/>
    <col min="11526" max="11526" width="22.28515625" style="489" customWidth="1"/>
    <col min="11527" max="11527" width="9.140625" style="489"/>
    <col min="11528" max="11528" width="12.28515625" style="489" customWidth="1"/>
    <col min="11529" max="11776" width="9.140625" style="489"/>
    <col min="11777" max="11777" width="4.42578125" style="489" customWidth="1"/>
    <col min="11778" max="11778" width="5.7109375" style="489" customWidth="1"/>
    <col min="11779" max="11779" width="7.5703125" style="489" customWidth="1"/>
    <col min="11780" max="11780" width="6.5703125" style="489" customWidth="1"/>
    <col min="11781" max="11781" width="47.42578125" style="489" customWidth="1"/>
    <col min="11782" max="11782" width="22.28515625" style="489" customWidth="1"/>
    <col min="11783" max="11783" width="9.140625" style="489"/>
    <col min="11784" max="11784" width="12.28515625" style="489" customWidth="1"/>
    <col min="11785" max="12032" width="9.140625" style="489"/>
    <col min="12033" max="12033" width="4.42578125" style="489" customWidth="1"/>
    <col min="12034" max="12034" width="5.7109375" style="489" customWidth="1"/>
    <col min="12035" max="12035" width="7.5703125" style="489" customWidth="1"/>
    <col min="12036" max="12036" width="6.5703125" style="489" customWidth="1"/>
    <col min="12037" max="12037" width="47.42578125" style="489" customWidth="1"/>
    <col min="12038" max="12038" width="22.28515625" style="489" customWidth="1"/>
    <col min="12039" max="12039" width="9.140625" style="489"/>
    <col min="12040" max="12040" width="12.28515625" style="489" customWidth="1"/>
    <col min="12041" max="12288" width="9.140625" style="489"/>
    <col min="12289" max="12289" width="4.42578125" style="489" customWidth="1"/>
    <col min="12290" max="12290" width="5.7109375" style="489" customWidth="1"/>
    <col min="12291" max="12291" width="7.5703125" style="489" customWidth="1"/>
    <col min="12292" max="12292" width="6.5703125" style="489" customWidth="1"/>
    <col min="12293" max="12293" width="47.42578125" style="489" customWidth="1"/>
    <col min="12294" max="12294" width="22.28515625" style="489" customWidth="1"/>
    <col min="12295" max="12295" width="9.140625" style="489"/>
    <col min="12296" max="12296" width="12.28515625" style="489" customWidth="1"/>
    <col min="12297" max="12544" width="9.140625" style="489"/>
    <col min="12545" max="12545" width="4.42578125" style="489" customWidth="1"/>
    <col min="12546" max="12546" width="5.7109375" style="489" customWidth="1"/>
    <col min="12547" max="12547" width="7.5703125" style="489" customWidth="1"/>
    <col min="12548" max="12548" width="6.5703125" style="489" customWidth="1"/>
    <col min="12549" max="12549" width="47.42578125" style="489" customWidth="1"/>
    <col min="12550" max="12550" width="22.28515625" style="489" customWidth="1"/>
    <col min="12551" max="12551" width="9.140625" style="489"/>
    <col min="12552" max="12552" width="12.28515625" style="489" customWidth="1"/>
    <col min="12553" max="12800" width="9.140625" style="489"/>
    <col min="12801" max="12801" width="4.42578125" style="489" customWidth="1"/>
    <col min="12802" max="12802" width="5.7109375" style="489" customWidth="1"/>
    <col min="12803" max="12803" width="7.5703125" style="489" customWidth="1"/>
    <col min="12804" max="12804" width="6.5703125" style="489" customWidth="1"/>
    <col min="12805" max="12805" width="47.42578125" style="489" customWidth="1"/>
    <col min="12806" max="12806" width="22.28515625" style="489" customWidth="1"/>
    <col min="12807" max="12807" width="9.140625" style="489"/>
    <col min="12808" max="12808" width="12.28515625" style="489" customWidth="1"/>
    <col min="12809" max="13056" width="9.140625" style="489"/>
    <col min="13057" max="13057" width="4.42578125" style="489" customWidth="1"/>
    <col min="13058" max="13058" width="5.7109375" style="489" customWidth="1"/>
    <col min="13059" max="13059" width="7.5703125" style="489" customWidth="1"/>
    <col min="13060" max="13060" width="6.5703125" style="489" customWidth="1"/>
    <col min="13061" max="13061" width="47.42578125" style="489" customWidth="1"/>
    <col min="13062" max="13062" width="22.28515625" style="489" customWidth="1"/>
    <col min="13063" max="13063" width="9.140625" style="489"/>
    <col min="13064" max="13064" width="12.28515625" style="489" customWidth="1"/>
    <col min="13065" max="13312" width="9.140625" style="489"/>
    <col min="13313" max="13313" width="4.42578125" style="489" customWidth="1"/>
    <col min="13314" max="13314" width="5.7109375" style="489" customWidth="1"/>
    <col min="13315" max="13315" width="7.5703125" style="489" customWidth="1"/>
    <col min="13316" max="13316" width="6.5703125" style="489" customWidth="1"/>
    <col min="13317" max="13317" width="47.42578125" style="489" customWidth="1"/>
    <col min="13318" max="13318" width="22.28515625" style="489" customWidth="1"/>
    <col min="13319" max="13319" width="9.140625" style="489"/>
    <col min="13320" max="13320" width="12.28515625" style="489" customWidth="1"/>
    <col min="13321" max="13568" width="9.140625" style="489"/>
    <col min="13569" max="13569" width="4.42578125" style="489" customWidth="1"/>
    <col min="13570" max="13570" width="5.7109375" style="489" customWidth="1"/>
    <col min="13571" max="13571" width="7.5703125" style="489" customWidth="1"/>
    <col min="13572" max="13572" width="6.5703125" style="489" customWidth="1"/>
    <col min="13573" max="13573" width="47.42578125" style="489" customWidth="1"/>
    <col min="13574" max="13574" width="22.28515625" style="489" customWidth="1"/>
    <col min="13575" max="13575" width="9.140625" style="489"/>
    <col min="13576" max="13576" width="12.28515625" style="489" customWidth="1"/>
    <col min="13577" max="13824" width="9.140625" style="489"/>
    <col min="13825" max="13825" width="4.42578125" style="489" customWidth="1"/>
    <col min="13826" max="13826" width="5.7109375" style="489" customWidth="1"/>
    <col min="13827" max="13827" width="7.5703125" style="489" customWidth="1"/>
    <col min="13828" max="13828" width="6.5703125" style="489" customWidth="1"/>
    <col min="13829" max="13829" width="47.42578125" style="489" customWidth="1"/>
    <col min="13830" max="13830" width="22.28515625" style="489" customWidth="1"/>
    <col min="13831" max="13831" width="9.140625" style="489"/>
    <col min="13832" max="13832" width="12.28515625" style="489" customWidth="1"/>
    <col min="13833" max="14080" width="9.140625" style="489"/>
    <col min="14081" max="14081" width="4.42578125" style="489" customWidth="1"/>
    <col min="14082" max="14082" width="5.7109375" style="489" customWidth="1"/>
    <col min="14083" max="14083" width="7.5703125" style="489" customWidth="1"/>
    <col min="14084" max="14084" width="6.5703125" style="489" customWidth="1"/>
    <col min="14085" max="14085" width="47.42578125" style="489" customWidth="1"/>
    <col min="14086" max="14086" width="22.28515625" style="489" customWidth="1"/>
    <col min="14087" max="14087" width="9.140625" style="489"/>
    <col min="14088" max="14088" width="12.28515625" style="489" customWidth="1"/>
    <col min="14089" max="14336" width="9.140625" style="489"/>
    <col min="14337" max="14337" width="4.42578125" style="489" customWidth="1"/>
    <col min="14338" max="14338" width="5.7109375" style="489" customWidth="1"/>
    <col min="14339" max="14339" width="7.5703125" style="489" customWidth="1"/>
    <col min="14340" max="14340" width="6.5703125" style="489" customWidth="1"/>
    <col min="14341" max="14341" width="47.42578125" style="489" customWidth="1"/>
    <col min="14342" max="14342" width="22.28515625" style="489" customWidth="1"/>
    <col min="14343" max="14343" width="9.140625" style="489"/>
    <col min="14344" max="14344" width="12.28515625" style="489" customWidth="1"/>
    <col min="14345" max="14592" width="9.140625" style="489"/>
    <col min="14593" max="14593" width="4.42578125" style="489" customWidth="1"/>
    <col min="14594" max="14594" width="5.7109375" style="489" customWidth="1"/>
    <col min="14595" max="14595" width="7.5703125" style="489" customWidth="1"/>
    <col min="14596" max="14596" width="6.5703125" style="489" customWidth="1"/>
    <col min="14597" max="14597" width="47.42578125" style="489" customWidth="1"/>
    <col min="14598" max="14598" width="22.28515625" style="489" customWidth="1"/>
    <col min="14599" max="14599" width="9.140625" style="489"/>
    <col min="14600" max="14600" width="12.28515625" style="489" customWidth="1"/>
    <col min="14601" max="14848" width="9.140625" style="489"/>
    <col min="14849" max="14849" width="4.42578125" style="489" customWidth="1"/>
    <col min="14850" max="14850" width="5.7109375" style="489" customWidth="1"/>
    <col min="14851" max="14851" width="7.5703125" style="489" customWidth="1"/>
    <col min="14852" max="14852" width="6.5703125" style="489" customWidth="1"/>
    <col min="14853" max="14853" width="47.42578125" style="489" customWidth="1"/>
    <col min="14854" max="14854" width="22.28515625" style="489" customWidth="1"/>
    <col min="14855" max="14855" width="9.140625" style="489"/>
    <col min="14856" max="14856" width="12.28515625" style="489" customWidth="1"/>
    <col min="14857" max="15104" width="9.140625" style="489"/>
    <col min="15105" max="15105" width="4.42578125" style="489" customWidth="1"/>
    <col min="15106" max="15106" width="5.7109375" style="489" customWidth="1"/>
    <col min="15107" max="15107" width="7.5703125" style="489" customWidth="1"/>
    <col min="15108" max="15108" width="6.5703125" style="489" customWidth="1"/>
    <col min="15109" max="15109" width="47.42578125" style="489" customWidth="1"/>
    <col min="15110" max="15110" width="22.28515625" style="489" customWidth="1"/>
    <col min="15111" max="15111" width="9.140625" style="489"/>
    <col min="15112" max="15112" width="12.28515625" style="489" customWidth="1"/>
    <col min="15113" max="15360" width="9.140625" style="489"/>
    <col min="15361" max="15361" width="4.42578125" style="489" customWidth="1"/>
    <col min="15362" max="15362" width="5.7109375" style="489" customWidth="1"/>
    <col min="15363" max="15363" width="7.5703125" style="489" customWidth="1"/>
    <col min="15364" max="15364" width="6.5703125" style="489" customWidth="1"/>
    <col min="15365" max="15365" width="47.42578125" style="489" customWidth="1"/>
    <col min="15366" max="15366" width="22.28515625" style="489" customWidth="1"/>
    <col min="15367" max="15367" width="9.140625" style="489"/>
    <col min="15368" max="15368" width="12.28515625" style="489" customWidth="1"/>
    <col min="15369" max="15616" width="9.140625" style="489"/>
    <col min="15617" max="15617" width="4.42578125" style="489" customWidth="1"/>
    <col min="15618" max="15618" width="5.7109375" style="489" customWidth="1"/>
    <col min="15619" max="15619" width="7.5703125" style="489" customWidth="1"/>
    <col min="15620" max="15620" width="6.5703125" style="489" customWidth="1"/>
    <col min="15621" max="15621" width="47.42578125" style="489" customWidth="1"/>
    <col min="15622" max="15622" width="22.28515625" style="489" customWidth="1"/>
    <col min="15623" max="15623" width="9.140625" style="489"/>
    <col min="15624" max="15624" width="12.28515625" style="489" customWidth="1"/>
    <col min="15625" max="15872" width="9.140625" style="489"/>
    <col min="15873" max="15873" width="4.42578125" style="489" customWidth="1"/>
    <col min="15874" max="15874" width="5.7109375" style="489" customWidth="1"/>
    <col min="15875" max="15875" width="7.5703125" style="489" customWidth="1"/>
    <col min="15876" max="15876" width="6.5703125" style="489" customWidth="1"/>
    <col min="15877" max="15877" width="47.42578125" style="489" customWidth="1"/>
    <col min="15878" max="15878" width="22.28515625" style="489" customWidth="1"/>
    <col min="15879" max="15879" width="9.140625" style="489"/>
    <col min="15880" max="15880" width="12.28515625" style="489" customWidth="1"/>
    <col min="15881" max="16128" width="9.140625" style="489"/>
    <col min="16129" max="16129" width="4.42578125" style="489" customWidth="1"/>
    <col min="16130" max="16130" width="5.7109375" style="489" customWidth="1"/>
    <col min="16131" max="16131" width="7.5703125" style="489" customWidth="1"/>
    <col min="16132" max="16132" width="6.5703125" style="489" customWidth="1"/>
    <col min="16133" max="16133" width="47.42578125" style="489" customWidth="1"/>
    <col min="16134" max="16134" width="22.28515625" style="489" customWidth="1"/>
    <col min="16135" max="16135" width="9.140625" style="489"/>
    <col min="16136" max="16136" width="12.28515625" style="489" customWidth="1"/>
    <col min="16137" max="16384" width="9.140625" style="489"/>
  </cols>
  <sheetData>
    <row r="1" spans="1:8" ht="12.95" customHeight="1" x14ac:dyDescent="0.25">
      <c r="F1" s="493" t="s">
        <v>507</v>
      </c>
    </row>
    <row r="2" spans="1:8" ht="12.95" customHeight="1" x14ac:dyDescent="0.25">
      <c r="F2" s="493" t="s">
        <v>313</v>
      </c>
    </row>
    <row r="3" spans="1:8" ht="12.95" customHeight="1" x14ac:dyDescent="0.25">
      <c r="F3" s="493" t="s">
        <v>1</v>
      </c>
    </row>
    <row r="4" spans="1:8" ht="12.75" customHeight="1" x14ac:dyDescent="0.25">
      <c r="F4" s="493" t="s">
        <v>314</v>
      </c>
    </row>
    <row r="5" spans="1:8" ht="26.25" customHeight="1" x14ac:dyDescent="0.25">
      <c r="A5" s="545" t="s">
        <v>476</v>
      </c>
      <c r="B5" s="545"/>
      <c r="C5" s="545"/>
      <c r="D5" s="546"/>
      <c r="E5" s="545"/>
      <c r="F5" s="545"/>
    </row>
    <row r="6" spans="1:8" ht="15.75" customHeight="1" x14ac:dyDescent="0.25">
      <c r="A6" s="545" t="s">
        <v>508</v>
      </c>
      <c r="B6" s="545"/>
      <c r="C6" s="545"/>
      <c r="D6" s="546"/>
      <c r="E6" s="545"/>
      <c r="F6" s="545"/>
    </row>
    <row r="7" spans="1:8" ht="24.75" customHeight="1" x14ac:dyDescent="0.25">
      <c r="F7" s="496" t="s">
        <v>2</v>
      </c>
    </row>
    <row r="8" spans="1:8" ht="20.25" customHeight="1" x14ac:dyDescent="0.25">
      <c r="A8" s="547" t="s">
        <v>40</v>
      </c>
      <c r="B8" s="547" t="s">
        <v>16</v>
      </c>
      <c r="C8" s="547" t="s">
        <v>478</v>
      </c>
      <c r="D8" s="516" t="s">
        <v>479</v>
      </c>
      <c r="E8" s="548" t="s">
        <v>480</v>
      </c>
      <c r="F8" s="547" t="s">
        <v>481</v>
      </c>
    </row>
    <row r="9" spans="1:8" s="552" customFormat="1" ht="10.5" customHeight="1" x14ac:dyDescent="0.3">
      <c r="A9" s="549">
        <v>1</v>
      </c>
      <c r="B9" s="549">
        <v>2</v>
      </c>
      <c r="C9" s="549">
        <v>3</v>
      </c>
      <c r="D9" s="550">
        <v>4</v>
      </c>
      <c r="E9" s="551">
        <v>5</v>
      </c>
      <c r="F9" s="549">
        <v>6</v>
      </c>
    </row>
    <row r="10" spans="1:8" ht="17.25" customHeight="1" x14ac:dyDescent="0.25">
      <c r="A10" s="502" t="s">
        <v>482</v>
      </c>
      <c r="B10" s="503"/>
      <c r="C10" s="503"/>
      <c r="D10" s="553"/>
      <c r="E10" s="503"/>
      <c r="F10" s="505"/>
    </row>
    <row r="11" spans="1:8" ht="15" customHeight="1" x14ac:dyDescent="0.25">
      <c r="A11" s="513">
        <v>1</v>
      </c>
      <c r="B11" s="554">
        <v>630</v>
      </c>
      <c r="C11" s="554">
        <v>63003</v>
      </c>
      <c r="D11" s="516">
        <v>2360</v>
      </c>
      <c r="E11" s="507" t="s">
        <v>201</v>
      </c>
      <c r="F11" s="508">
        <f>35000</f>
        <v>35000</v>
      </c>
    </row>
    <row r="12" spans="1:8" ht="26.25" customHeight="1" x14ac:dyDescent="0.25">
      <c r="A12" s="513">
        <v>2</v>
      </c>
      <c r="B12" s="555">
        <v>700</v>
      </c>
      <c r="C12" s="555">
        <v>70095</v>
      </c>
      <c r="D12" s="556">
        <v>6230</v>
      </c>
      <c r="E12" s="557" t="s">
        <v>509</v>
      </c>
      <c r="F12" s="508">
        <f>1500000</f>
        <v>1500000</v>
      </c>
      <c r="G12" s="511"/>
    </row>
    <row r="13" spans="1:8" ht="26.25" customHeight="1" x14ac:dyDescent="0.25">
      <c r="A13" s="513">
        <v>3</v>
      </c>
      <c r="B13" s="555">
        <v>750</v>
      </c>
      <c r="C13" s="555">
        <v>75095</v>
      </c>
      <c r="D13" s="516">
        <v>2360</v>
      </c>
      <c r="E13" s="558" t="s">
        <v>510</v>
      </c>
      <c r="F13" s="508">
        <f>200000</f>
        <v>200000</v>
      </c>
      <c r="H13" s="509"/>
    </row>
    <row r="14" spans="1:8" ht="15" customHeight="1" x14ac:dyDescent="0.25">
      <c r="A14" s="513">
        <v>4</v>
      </c>
      <c r="B14" s="555">
        <v>755</v>
      </c>
      <c r="C14" s="555">
        <v>75515</v>
      </c>
      <c r="D14" s="516">
        <v>2360</v>
      </c>
      <c r="E14" s="559" t="s">
        <v>511</v>
      </c>
      <c r="F14" s="560">
        <f>146896.8</f>
        <v>146896.79999999999</v>
      </c>
      <c r="H14" s="509"/>
    </row>
    <row r="15" spans="1:8" ht="27" customHeight="1" x14ac:dyDescent="0.25">
      <c r="A15" s="513">
        <v>5</v>
      </c>
      <c r="B15" s="555">
        <v>801</v>
      </c>
      <c r="C15" s="555">
        <v>80195</v>
      </c>
      <c r="D15" s="561" t="s">
        <v>512</v>
      </c>
      <c r="E15" s="562" t="s">
        <v>513</v>
      </c>
      <c r="F15" s="563">
        <f>18864+1109</f>
        <v>19973</v>
      </c>
      <c r="H15" s="509"/>
    </row>
    <row r="16" spans="1:8" ht="28.9" customHeight="1" x14ac:dyDescent="0.25">
      <c r="A16" s="513">
        <v>6</v>
      </c>
      <c r="B16" s="555">
        <v>801</v>
      </c>
      <c r="C16" s="555">
        <v>80195</v>
      </c>
      <c r="D16" s="561" t="s">
        <v>512</v>
      </c>
      <c r="E16" s="562" t="s">
        <v>514</v>
      </c>
      <c r="F16" s="563">
        <f>144716.29+8503.71</f>
        <v>153220</v>
      </c>
      <c r="H16" s="509"/>
    </row>
    <row r="17" spans="1:8" ht="28.9" customHeight="1" x14ac:dyDescent="0.25">
      <c r="A17" s="513">
        <v>7</v>
      </c>
      <c r="B17" s="555">
        <v>801</v>
      </c>
      <c r="C17" s="555">
        <v>80195</v>
      </c>
      <c r="D17" s="561" t="s">
        <v>512</v>
      </c>
      <c r="E17" s="562" t="s">
        <v>515</v>
      </c>
      <c r="F17" s="563">
        <f>396690+23310</f>
        <v>420000</v>
      </c>
      <c r="H17" s="509"/>
    </row>
    <row r="18" spans="1:8" ht="15" customHeight="1" x14ac:dyDescent="0.25">
      <c r="A18" s="513">
        <v>8</v>
      </c>
      <c r="B18" s="555">
        <v>851</v>
      </c>
      <c r="C18" s="555">
        <v>85153</v>
      </c>
      <c r="D18" s="564">
        <v>2360</v>
      </c>
      <c r="E18" s="565" t="s">
        <v>516</v>
      </c>
      <c r="F18" s="563">
        <f>48765</f>
        <v>48765</v>
      </c>
      <c r="H18" s="509"/>
    </row>
    <row r="19" spans="1:8" ht="27" customHeight="1" x14ac:dyDescent="0.25">
      <c r="A19" s="513">
        <v>9</v>
      </c>
      <c r="B19" s="555">
        <v>851</v>
      </c>
      <c r="C19" s="555">
        <v>85154</v>
      </c>
      <c r="D19" s="516">
        <v>2360</v>
      </c>
      <c r="E19" s="558" t="s">
        <v>517</v>
      </c>
      <c r="F19" s="508">
        <f>615000+235000+41482</f>
        <v>891482</v>
      </c>
    </row>
    <row r="20" spans="1:8" ht="24.75" customHeight="1" x14ac:dyDescent="0.25">
      <c r="A20" s="566">
        <v>10</v>
      </c>
      <c r="B20" s="567">
        <v>851</v>
      </c>
      <c r="C20" s="568">
        <v>85195</v>
      </c>
      <c r="D20" s="569">
        <v>2360</v>
      </c>
      <c r="E20" s="570" t="s">
        <v>518</v>
      </c>
      <c r="F20" s="508">
        <f>122500</f>
        <v>122500</v>
      </c>
    </row>
    <row r="21" spans="1:8" ht="24.75" customHeight="1" x14ac:dyDescent="0.25">
      <c r="A21" s="566">
        <v>11</v>
      </c>
      <c r="B21" s="567">
        <v>851</v>
      </c>
      <c r="C21" s="568">
        <v>85195</v>
      </c>
      <c r="D21" s="569">
        <v>2360</v>
      </c>
      <c r="E21" s="570" t="s">
        <v>519</v>
      </c>
      <c r="F21" s="508">
        <v>125000</v>
      </c>
    </row>
    <row r="22" spans="1:8" ht="38.25" customHeight="1" x14ac:dyDescent="0.25">
      <c r="A22" s="566">
        <v>12</v>
      </c>
      <c r="B22" s="513">
        <v>852</v>
      </c>
      <c r="C22" s="513">
        <v>85219</v>
      </c>
      <c r="D22" s="571">
        <v>2830</v>
      </c>
      <c r="E22" s="572" t="s">
        <v>520</v>
      </c>
      <c r="F22" s="508">
        <f>171894+157203</f>
        <v>329097</v>
      </c>
    </row>
    <row r="23" spans="1:8" ht="24.75" customHeight="1" x14ac:dyDescent="0.25">
      <c r="A23" s="566">
        <v>13</v>
      </c>
      <c r="B23" s="573">
        <v>852</v>
      </c>
      <c r="C23" s="574">
        <v>85228</v>
      </c>
      <c r="D23" s="569">
        <v>2360</v>
      </c>
      <c r="E23" s="575" t="s">
        <v>521</v>
      </c>
      <c r="F23" s="508">
        <f>F24+F25</f>
        <v>13764558.119999999</v>
      </c>
    </row>
    <row r="24" spans="1:8" s="493" customFormat="1" ht="13.5" customHeight="1" x14ac:dyDescent="0.25">
      <c r="A24" s="576" t="s">
        <v>522</v>
      </c>
      <c r="B24" s="577"/>
      <c r="C24" s="578"/>
      <c r="D24" s="579"/>
      <c r="E24" s="580" t="s">
        <v>523</v>
      </c>
      <c r="F24" s="523">
        <f>8905485.52-12000+144403.6-27500</f>
        <v>9010389.1199999992</v>
      </c>
    </row>
    <row r="25" spans="1:8" s="493" customFormat="1" ht="13.5" customHeight="1" x14ac:dyDescent="0.25">
      <c r="A25" s="576" t="s">
        <v>524</v>
      </c>
      <c r="B25" s="577"/>
      <c r="C25" s="578"/>
      <c r="D25" s="579"/>
      <c r="E25" s="580" t="s">
        <v>525</v>
      </c>
      <c r="F25" s="523">
        <f>4754169</f>
        <v>4754169</v>
      </c>
    </row>
    <row r="26" spans="1:8" ht="15" customHeight="1" x14ac:dyDescent="0.25">
      <c r="A26" s="581">
        <v>14</v>
      </c>
      <c r="B26" s="582">
        <v>852</v>
      </c>
      <c r="C26" s="582">
        <v>85295</v>
      </c>
      <c r="D26" s="583">
        <v>2360</v>
      </c>
      <c r="E26" s="575" t="s">
        <v>526</v>
      </c>
      <c r="F26" s="584">
        <f>2691864</f>
        <v>2691864</v>
      </c>
    </row>
    <row r="27" spans="1:8" ht="38.25" customHeight="1" x14ac:dyDescent="0.25">
      <c r="A27" s="513">
        <v>15</v>
      </c>
      <c r="B27" s="555">
        <v>853</v>
      </c>
      <c r="C27" s="555">
        <v>85395</v>
      </c>
      <c r="D27" s="516">
        <v>2360</v>
      </c>
      <c r="E27" s="558" t="s">
        <v>527</v>
      </c>
      <c r="F27" s="508">
        <f>19000</f>
        <v>19000</v>
      </c>
    </row>
    <row r="28" spans="1:8" ht="24.75" customHeight="1" x14ac:dyDescent="0.25">
      <c r="A28" s="513">
        <v>16</v>
      </c>
      <c r="B28" s="555">
        <v>855</v>
      </c>
      <c r="C28" s="555">
        <v>85510</v>
      </c>
      <c r="D28" s="585" t="s">
        <v>528</v>
      </c>
      <c r="E28" s="559" t="s">
        <v>181</v>
      </c>
      <c r="F28" s="508">
        <f>2830580+188620</f>
        <v>3019200</v>
      </c>
    </row>
    <row r="29" spans="1:8" ht="24.75" customHeight="1" x14ac:dyDescent="0.25">
      <c r="A29" s="513">
        <v>17</v>
      </c>
      <c r="B29" s="555">
        <v>900</v>
      </c>
      <c r="C29" s="555">
        <v>90001</v>
      </c>
      <c r="D29" s="516">
        <v>6230</v>
      </c>
      <c r="E29" s="586" t="s">
        <v>529</v>
      </c>
      <c r="F29" s="508">
        <v>5000</v>
      </c>
    </row>
    <row r="30" spans="1:8" ht="26.25" customHeight="1" x14ac:dyDescent="0.25">
      <c r="A30" s="587">
        <v>18</v>
      </c>
      <c r="B30" s="555">
        <v>900</v>
      </c>
      <c r="C30" s="555">
        <v>90005</v>
      </c>
      <c r="D30" s="516">
        <v>2360</v>
      </c>
      <c r="E30" s="588" t="s">
        <v>530</v>
      </c>
      <c r="F30" s="525">
        <v>100000</v>
      </c>
      <c r="G30" s="589"/>
    </row>
    <row r="31" spans="1:8" ht="28.5" customHeight="1" x14ac:dyDescent="0.25">
      <c r="A31" s="587">
        <v>19</v>
      </c>
      <c r="B31" s="555">
        <v>900</v>
      </c>
      <c r="C31" s="555">
        <v>90095</v>
      </c>
      <c r="D31" s="561" t="s">
        <v>531</v>
      </c>
      <c r="E31" s="562" t="s">
        <v>532</v>
      </c>
      <c r="F31" s="563">
        <f>14643+82977</f>
        <v>97620</v>
      </c>
      <c r="G31" s="589"/>
    </row>
    <row r="32" spans="1:8" s="493" customFormat="1" ht="15" customHeight="1" x14ac:dyDescent="0.25">
      <c r="A32" s="513">
        <v>20</v>
      </c>
      <c r="B32" s="555">
        <v>921</v>
      </c>
      <c r="C32" s="555">
        <v>92120</v>
      </c>
      <c r="D32" s="516">
        <v>2720</v>
      </c>
      <c r="E32" s="590" t="s">
        <v>533</v>
      </c>
      <c r="F32" s="525">
        <f>750000</f>
        <v>750000</v>
      </c>
    </row>
    <row r="33" spans="1:8" ht="38.25" customHeight="1" x14ac:dyDescent="0.25">
      <c r="A33" s="513">
        <v>21</v>
      </c>
      <c r="B33" s="555">
        <v>921</v>
      </c>
      <c r="C33" s="555">
        <v>92195</v>
      </c>
      <c r="D33" s="591">
        <v>2360</v>
      </c>
      <c r="E33" s="558" t="s">
        <v>534</v>
      </c>
      <c r="F33" s="525">
        <v>950000</v>
      </c>
    </row>
    <row r="34" spans="1:8" ht="15.6" customHeight="1" x14ac:dyDescent="0.25">
      <c r="A34" s="513">
        <v>22</v>
      </c>
      <c r="B34" s="555">
        <v>926</v>
      </c>
      <c r="C34" s="555">
        <v>92605</v>
      </c>
      <c r="D34" s="591">
        <v>2360</v>
      </c>
      <c r="E34" s="559" t="s">
        <v>535</v>
      </c>
      <c r="F34" s="508">
        <f>5000000</f>
        <v>5000000</v>
      </c>
    </row>
    <row r="35" spans="1:8" s="495" customFormat="1" ht="18" customHeight="1" x14ac:dyDescent="0.25">
      <c r="A35" s="807"/>
      <c r="B35" s="808"/>
      <c r="C35" s="808"/>
      <c r="D35" s="592"/>
      <c r="E35" s="808" t="s">
        <v>536</v>
      </c>
      <c r="F35" s="508">
        <f>SUM(F11,F12,F13,F14,F15,F16,F17,F18,F19,F20,F21,F22,F23,F29,F26,F27,F28,F30,F31,F32,F33,F34)</f>
        <v>30389175.919999998</v>
      </c>
      <c r="H35" s="593"/>
    </row>
    <row r="36" spans="1:8" ht="17.25" customHeight="1" x14ac:dyDescent="0.25">
      <c r="A36" s="502" t="s">
        <v>501</v>
      </c>
      <c r="B36" s="503"/>
      <c r="C36" s="503"/>
      <c r="D36" s="553"/>
      <c r="E36" s="503"/>
      <c r="F36" s="505"/>
    </row>
    <row r="37" spans="1:8" ht="17.25" customHeight="1" x14ac:dyDescent="0.25">
      <c r="A37" s="547" t="s">
        <v>40</v>
      </c>
      <c r="B37" s="547" t="s">
        <v>16</v>
      </c>
      <c r="C37" s="547" t="s">
        <v>478</v>
      </c>
      <c r="D37" s="594"/>
      <c r="E37" s="548" t="s">
        <v>537</v>
      </c>
      <c r="F37" s="497" t="s">
        <v>481</v>
      </c>
    </row>
    <row r="38" spans="1:8" ht="24" customHeight="1" x14ac:dyDescent="0.25">
      <c r="A38" s="555">
        <v>1</v>
      </c>
      <c r="B38" s="555">
        <v>801</v>
      </c>
      <c r="C38" s="555">
        <v>80101</v>
      </c>
      <c r="D38" s="591" t="s">
        <v>538</v>
      </c>
      <c r="E38" s="590" t="s">
        <v>232</v>
      </c>
      <c r="F38" s="508">
        <f>3611632.2+9720952.16-550000-1100000-400000</f>
        <v>11282584.359999999</v>
      </c>
    </row>
    <row r="39" spans="1:8" s="493" customFormat="1" ht="13.5" customHeight="1" x14ac:dyDescent="0.25">
      <c r="A39" s="595"/>
      <c r="B39" s="596"/>
      <c r="C39" s="536"/>
      <c r="D39" s="597"/>
      <c r="E39" s="598" t="s">
        <v>539</v>
      </c>
      <c r="F39" s="599"/>
    </row>
    <row r="40" spans="1:8" s="493" customFormat="1" ht="13.5" customHeight="1" x14ac:dyDescent="0.25">
      <c r="A40" s="600"/>
      <c r="C40" s="601"/>
      <c r="D40" s="602"/>
      <c r="E40" s="603" t="s">
        <v>540</v>
      </c>
      <c r="F40" s="604"/>
      <c r="G40" s="605"/>
    </row>
    <row r="41" spans="1:8" s="493" customFormat="1" ht="14.25" customHeight="1" x14ac:dyDescent="0.25">
      <c r="A41" s="600"/>
      <c r="C41" s="601"/>
      <c r="D41" s="606"/>
      <c r="E41" s="607" t="s">
        <v>541</v>
      </c>
      <c r="F41" s="604"/>
    </row>
    <row r="42" spans="1:8" s="493" customFormat="1" ht="25.5" customHeight="1" x14ac:dyDescent="0.25">
      <c r="A42" s="600"/>
      <c r="C42" s="601"/>
      <c r="D42" s="606"/>
      <c r="E42" s="608" t="s">
        <v>542</v>
      </c>
      <c r="F42" s="609"/>
    </row>
    <row r="43" spans="1:8" s="493" customFormat="1" ht="13.5" customHeight="1" x14ac:dyDescent="0.25">
      <c r="A43" s="610"/>
      <c r="B43" s="543"/>
      <c r="C43" s="540"/>
      <c r="D43" s="611"/>
      <c r="E43" s="612" t="s">
        <v>543</v>
      </c>
      <c r="F43" s="613"/>
    </row>
    <row r="44" spans="1:8" ht="13.9" customHeight="1" x14ac:dyDescent="0.25">
      <c r="A44" s="582">
        <v>2</v>
      </c>
      <c r="B44" s="582">
        <v>801</v>
      </c>
      <c r="C44" s="582">
        <v>80103</v>
      </c>
      <c r="D44" s="583">
        <v>2540</v>
      </c>
      <c r="E44" s="614" t="s">
        <v>238</v>
      </c>
      <c r="F44" s="584">
        <f>198379.2</f>
        <v>198379.2</v>
      </c>
    </row>
    <row r="45" spans="1:8" s="493" customFormat="1" ht="13.5" customHeight="1" x14ac:dyDescent="0.25">
      <c r="A45" s="600"/>
      <c r="C45" s="601"/>
      <c r="D45" s="606"/>
      <c r="E45" s="615" t="s">
        <v>541</v>
      </c>
      <c r="F45" s="616"/>
    </row>
    <row r="46" spans="1:8" ht="24" customHeight="1" x14ac:dyDescent="0.25">
      <c r="A46" s="555">
        <v>3</v>
      </c>
      <c r="B46" s="555">
        <v>801</v>
      </c>
      <c r="C46" s="555">
        <v>80104</v>
      </c>
      <c r="D46" s="591" t="s">
        <v>538</v>
      </c>
      <c r="E46" s="590" t="s">
        <v>239</v>
      </c>
      <c r="F46" s="508">
        <f>9183881.2+3891938.8</f>
        <v>13075820</v>
      </c>
    </row>
    <row r="47" spans="1:8" s="493" customFormat="1" ht="13.5" customHeight="1" x14ac:dyDescent="0.25">
      <c r="A47" s="617"/>
      <c r="B47" s="618"/>
      <c r="C47" s="619"/>
      <c r="D47" s="620"/>
      <c r="E47" s="621" t="s">
        <v>544</v>
      </c>
      <c r="F47" s="616"/>
    </row>
    <row r="48" spans="1:8" s="493" customFormat="1" ht="13.5" customHeight="1" x14ac:dyDescent="0.25">
      <c r="A48" s="600"/>
      <c r="C48" s="601"/>
      <c r="D48" s="606"/>
      <c r="E48" s="622" t="s">
        <v>545</v>
      </c>
      <c r="F48" s="609"/>
    </row>
    <row r="49" spans="1:6" s="493" customFormat="1" ht="13.5" customHeight="1" x14ac:dyDescent="0.25">
      <c r="A49" s="600"/>
      <c r="C49" s="601"/>
      <c r="D49" s="606"/>
      <c r="E49" s="622" t="s">
        <v>546</v>
      </c>
      <c r="F49" s="609"/>
    </row>
    <row r="50" spans="1:6" s="493" customFormat="1" ht="13.5" customHeight="1" x14ac:dyDescent="0.25">
      <c r="A50" s="600"/>
      <c r="C50" s="601"/>
      <c r="D50" s="606"/>
      <c r="E50" s="622" t="s">
        <v>547</v>
      </c>
      <c r="F50" s="609"/>
    </row>
    <row r="51" spans="1:6" s="493" customFormat="1" ht="13.5" customHeight="1" x14ac:dyDescent="0.25">
      <c r="A51" s="600"/>
      <c r="C51" s="601"/>
      <c r="D51" s="606"/>
      <c r="E51" s="608" t="s">
        <v>548</v>
      </c>
      <c r="F51" s="609"/>
    </row>
    <row r="52" spans="1:6" s="493" customFormat="1" ht="13.5" customHeight="1" x14ac:dyDescent="0.25">
      <c r="A52" s="600"/>
      <c r="C52" s="601"/>
      <c r="D52" s="606"/>
      <c r="E52" s="608" t="s">
        <v>549</v>
      </c>
      <c r="F52" s="609"/>
    </row>
    <row r="53" spans="1:6" s="493" customFormat="1" ht="13.5" customHeight="1" x14ac:dyDescent="0.25">
      <c r="A53" s="600"/>
      <c r="C53" s="601"/>
      <c r="D53" s="606"/>
      <c r="E53" s="622" t="s">
        <v>550</v>
      </c>
      <c r="F53" s="609"/>
    </row>
    <row r="54" spans="1:6" s="493" customFormat="1" ht="13.5" customHeight="1" x14ac:dyDescent="0.25">
      <c r="A54" s="600"/>
      <c r="C54" s="601"/>
      <c r="D54" s="606"/>
      <c r="E54" s="622" t="s">
        <v>551</v>
      </c>
      <c r="F54" s="609"/>
    </row>
    <row r="55" spans="1:6" s="493" customFormat="1" ht="13.5" customHeight="1" x14ac:dyDescent="0.25">
      <c r="A55" s="600"/>
      <c r="C55" s="601"/>
      <c r="D55" s="606"/>
      <c r="E55" s="608" t="s">
        <v>552</v>
      </c>
      <c r="F55" s="609"/>
    </row>
    <row r="56" spans="1:6" s="493" customFormat="1" ht="13.5" customHeight="1" x14ac:dyDescent="0.25">
      <c r="A56" s="600"/>
      <c r="C56" s="601"/>
      <c r="D56" s="606"/>
      <c r="E56" s="623" t="s">
        <v>553</v>
      </c>
      <c r="F56" s="609"/>
    </row>
    <row r="57" spans="1:6" s="493" customFormat="1" ht="13.5" customHeight="1" x14ac:dyDescent="0.25">
      <c r="A57" s="600"/>
      <c r="C57" s="601"/>
      <c r="D57" s="606"/>
      <c r="E57" s="608" t="s">
        <v>554</v>
      </c>
      <c r="F57" s="609"/>
    </row>
    <row r="58" spans="1:6" s="493" customFormat="1" ht="13.5" customHeight="1" x14ac:dyDescent="0.25">
      <c r="A58" s="600"/>
      <c r="C58" s="601"/>
      <c r="D58" s="606"/>
      <c r="E58" s="623" t="s">
        <v>555</v>
      </c>
      <c r="F58" s="609"/>
    </row>
    <row r="59" spans="1:6" s="493" customFormat="1" ht="13.5" customHeight="1" x14ac:dyDescent="0.25">
      <c r="A59" s="600"/>
      <c r="C59" s="601"/>
      <c r="D59" s="606"/>
      <c r="E59" s="623" t="s">
        <v>556</v>
      </c>
      <c r="F59" s="609"/>
    </row>
    <row r="60" spans="1:6" s="493" customFormat="1" ht="13.5" customHeight="1" x14ac:dyDescent="0.25">
      <c r="A60" s="610"/>
      <c r="B60" s="543"/>
      <c r="C60" s="540"/>
      <c r="D60" s="611"/>
      <c r="E60" s="624" t="s">
        <v>557</v>
      </c>
      <c r="F60" s="613"/>
    </row>
    <row r="61" spans="1:6" ht="22.5" customHeight="1" x14ac:dyDescent="0.25">
      <c r="A61" s="555">
        <v>4</v>
      </c>
      <c r="B61" s="555">
        <v>801</v>
      </c>
      <c r="C61" s="555">
        <v>80106</v>
      </c>
      <c r="D61" s="516">
        <v>2540</v>
      </c>
      <c r="E61" s="559" t="s">
        <v>558</v>
      </c>
      <c r="F61" s="508">
        <f>158564</f>
        <v>158564</v>
      </c>
    </row>
    <row r="62" spans="1:6" s="493" customFormat="1" ht="13.5" customHeight="1" x14ac:dyDescent="0.25">
      <c r="A62" s="600"/>
      <c r="C62" s="601"/>
      <c r="D62" s="625"/>
      <c r="E62" s="626" t="s">
        <v>559</v>
      </c>
      <c r="F62" s="627"/>
    </row>
    <row r="63" spans="1:6" ht="13.5" customHeight="1" x14ac:dyDescent="0.25">
      <c r="A63" s="582">
        <v>5</v>
      </c>
      <c r="B63" s="582">
        <v>801</v>
      </c>
      <c r="C63" s="582">
        <v>80115</v>
      </c>
      <c r="D63" s="628">
        <v>2540</v>
      </c>
      <c r="E63" s="629" t="s">
        <v>175</v>
      </c>
      <c r="F63" s="584">
        <f>3756329.44-100000</f>
        <v>3656329.44</v>
      </c>
    </row>
    <row r="64" spans="1:6" s="493" customFormat="1" ht="12.75" customHeight="1" x14ac:dyDescent="0.25">
      <c r="A64" s="595"/>
      <c r="B64" s="596"/>
      <c r="C64" s="536"/>
      <c r="D64" s="630"/>
      <c r="E64" s="631" t="s">
        <v>560</v>
      </c>
      <c r="F64" s="599"/>
    </row>
    <row r="65" spans="1:6" ht="23.25" customHeight="1" x14ac:dyDescent="0.25">
      <c r="A65" s="555">
        <v>6</v>
      </c>
      <c r="B65" s="555">
        <v>801</v>
      </c>
      <c r="C65" s="555">
        <v>80116</v>
      </c>
      <c r="D65" s="632" t="s">
        <v>538</v>
      </c>
      <c r="E65" s="633" t="s">
        <v>561</v>
      </c>
      <c r="F65" s="584">
        <f>9078519.3+650000+300000+400000</f>
        <v>10428519.300000001</v>
      </c>
    </row>
    <row r="66" spans="1:6" s="493" customFormat="1" ht="13.5" customHeight="1" x14ac:dyDescent="0.25">
      <c r="A66" s="617"/>
      <c r="B66" s="618"/>
      <c r="C66" s="619"/>
      <c r="D66" s="620"/>
      <c r="E66" s="634" t="s">
        <v>562</v>
      </c>
      <c r="F66" s="616"/>
    </row>
    <row r="67" spans="1:6" s="493" customFormat="1" ht="25.5" customHeight="1" x14ac:dyDescent="0.25">
      <c r="A67" s="600"/>
      <c r="C67" s="601"/>
      <c r="D67" s="606"/>
      <c r="E67" s="635" t="s">
        <v>563</v>
      </c>
      <c r="F67" s="609"/>
    </row>
    <row r="68" spans="1:6" s="493" customFormat="1" ht="13.5" customHeight="1" x14ac:dyDescent="0.25">
      <c r="A68" s="600"/>
      <c r="C68" s="601"/>
      <c r="D68" s="606"/>
      <c r="E68" s="623" t="s">
        <v>564</v>
      </c>
      <c r="F68" s="609"/>
    </row>
    <row r="69" spans="1:6" s="493" customFormat="1" ht="13.5" customHeight="1" x14ac:dyDescent="0.25">
      <c r="A69" s="600"/>
      <c r="C69" s="601"/>
      <c r="D69" s="606"/>
      <c r="E69" s="635" t="s">
        <v>565</v>
      </c>
      <c r="F69" s="609"/>
    </row>
    <row r="70" spans="1:6" s="493" customFormat="1" ht="13.5" customHeight="1" x14ac:dyDescent="0.25">
      <c r="A70" s="600"/>
      <c r="C70" s="601"/>
      <c r="D70" s="606"/>
      <c r="E70" s="623" t="s">
        <v>566</v>
      </c>
      <c r="F70" s="609"/>
    </row>
    <row r="71" spans="1:6" s="493" customFormat="1" ht="13.5" customHeight="1" x14ac:dyDescent="0.25">
      <c r="A71" s="600"/>
      <c r="C71" s="601"/>
      <c r="D71" s="606"/>
      <c r="E71" s="623" t="s">
        <v>567</v>
      </c>
      <c r="F71" s="609"/>
    </row>
    <row r="72" spans="1:6" s="493" customFormat="1" ht="13.5" customHeight="1" x14ac:dyDescent="0.25">
      <c r="A72" s="600"/>
      <c r="C72" s="601"/>
      <c r="D72" s="636"/>
      <c r="E72" s="637" t="s">
        <v>568</v>
      </c>
      <c r="F72" s="604"/>
    </row>
    <row r="73" spans="1:6" s="493" customFormat="1" ht="13.5" customHeight="1" x14ac:dyDescent="0.25">
      <c r="A73" s="600"/>
      <c r="C73" s="601"/>
      <c r="D73" s="636"/>
      <c r="E73" s="623" t="s">
        <v>569</v>
      </c>
      <c r="F73" s="609"/>
    </row>
    <row r="74" spans="1:6" s="493" customFormat="1" ht="13.5" customHeight="1" x14ac:dyDescent="0.25">
      <c r="A74" s="600"/>
      <c r="C74" s="601"/>
      <c r="D74" s="638"/>
      <c r="E74" s="637" t="s">
        <v>570</v>
      </c>
      <c r="F74" s="604"/>
    </row>
    <row r="75" spans="1:6" s="493" customFormat="1" ht="13.5" customHeight="1" x14ac:dyDescent="0.25">
      <c r="A75" s="610"/>
      <c r="B75" s="543"/>
      <c r="C75" s="540"/>
      <c r="D75" s="611"/>
      <c r="E75" s="612" t="s">
        <v>571</v>
      </c>
      <c r="F75" s="613"/>
    </row>
    <row r="76" spans="1:6" ht="24" customHeight="1" x14ac:dyDescent="0.25">
      <c r="A76" s="513">
        <v>7</v>
      </c>
      <c r="B76" s="513">
        <v>801</v>
      </c>
      <c r="C76" s="513">
        <v>80117</v>
      </c>
      <c r="D76" s="639" t="s">
        <v>538</v>
      </c>
      <c r="E76" s="590" t="s">
        <v>291</v>
      </c>
      <c r="F76" s="508">
        <f>2677774+1983634.18-200000</f>
        <v>4461408.18</v>
      </c>
    </row>
    <row r="77" spans="1:6" s="493" customFormat="1" ht="13.5" customHeight="1" x14ac:dyDescent="0.25">
      <c r="A77" s="600"/>
      <c r="C77" s="601"/>
      <c r="D77" s="606"/>
      <c r="E77" s="603" t="s">
        <v>572</v>
      </c>
      <c r="F77" s="604"/>
    </row>
    <row r="78" spans="1:6" s="493" customFormat="1" ht="24" customHeight="1" x14ac:dyDescent="0.25">
      <c r="A78" s="610"/>
      <c r="B78" s="543"/>
      <c r="C78" s="540"/>
      <c r="D78" s="611"/>
      <c r="E78" s="612" t="s">
        <v>573</v>
      </c>
      <c r="F78" s="613"/>
    </row>
    <row r="79" spans="1:6" ht="24" customHeight="1" x14ac:dyDescent="0.25">
      <c r="A79" s="513">
        <v>8</v>
      </c>
      <c r="B79" s="513">
        <v>801</v>
      </c>
      <c r="C79" s="513">
        <v>80120</v>
      </c>
      <c r="D79" s="639" t="s">
        <v>538</v>
      </c>
      <c r="E79" s="590" t="s">
        <v>292</v>
      </c>
      <c r="F79" s="508">
        <f>3471265.85+4785976.45-430423</f>
        <v>7826819.3000000007</v>
      </c>
    </row>
    <row r="80" spans="1:6" s="493" customFormat="1" ht="25.5" customHeight="1" x14ac:dyDescent="0.25">
      <c r="A80" s="600"/>
      <c r="C80" s="601"/>
      <c r="D80" s="606"/>
      <c r="E80" s="608" t="s">
        <v>574</v>
      </c>
      <c r="F80" s="609"/>
    </row>
    <row r="81" spans="1:7" s="493" customFormat="1" ht="24.75" customHeight="1" x14ac:dyDescent="0.25">
      <c r="A81" s="610"/>
      <c r="B81" s="543"/>
      <c r="C81" s="540"/>
      <c r="D81" s="611"/>
      <c r="E81" s="640" t="s">
        <v>575</v>
      </c>
      <c r="F81" s="641"/>
    </row>
    <row r="82" spans="1:7" s="493" customFormat="1" ht="13.5" customHeight="1" x14ac:dyDescent="0.25">
      <c r="A82" s="600"/>
      <c r="C82" s="601"/>
      <c r="D82" s="606"/>
      <c r="E82" s="637" t="s">
        <v>576</v>
      </c>
      <c r="F82" s="604"/>
    </row>
    <row r="83" spans="1:7" s="493" customFormat="1" ht="13.5" customHeight="1" x14ac:dyDescent="0.25">
      <c r="A83" s="610"/>
      <c r="B83" s="543"/>
      <c r="C83" s="540"/>
      <c r="D83" s="611"/>
      <c r="E83" s="624" t="s">
        <v>577</v>
      </c>
      <c r="F83" s="613"/>
    </row>
    <row r="84" spans="1:7" ht="26.25" customHeight="1" x14ac:dyDescent="0.25">
      <c r="A84" s="513">
        <v>9</v>
      </c>
      <c r="B84" s="513">
        <v>801</v>
      </c>
      <c r="C84" s="513">
        <v>80122</v>
      </c>
      <c r="D84" s="639" t="s">
        <v>538</v>
      </c>
      <c r="E84" s="590" t="s">
        <v>293</v>
      </c>
      <c r="F84" s="508">
        <f>395800+902460-100000-260000-100000</f>
        <v>838260</v>
      </c>
    </row>
    <row r="85" spans="1:7" s="493" customFormat="1" ht="12.75" customHeight="1" x14ac:dyDescent="0.25">
      <c r="A85" s="617"/>
      <c r="B85" s="618"/>
      <c r="C85" s="619"/>
      <c r="D85" s="620"/>
      <c r="E85" s="642" t="s">
        <v>578</v>
      </c>
      <c r="F85" s="616"/>
    </row>
    <row r="86" spans="1:7" s="493" customFormat="1" ht="13.5" customHeight="1" x14ac:dyDescent="0.25">
      <c r="A86" s="600"/>
      <c r="C86" s="601"/>
      <c r="D86" s="636"/>
      <c r="E86" s="643" t="s">
        <v>579</v>
      </c>
      <c r="F86" s="604"/>
    </row>
    <row r="87" spans="1:7" s="493" customFormat="1" ht="13.5" customHeight="1" x14ac:dyDescent="0.25">
      <c r="A87" s="600"/>
      <c r="C87" s="601"/>
      <c r="D87" s="606"/>
      <c r="E87" s="635" t="s">
        <v>580</v>
      </c>
      <c r="F87" s="609"/>
      <c r="G87" s="644"/>
    </row>
    <row r="88" spans="1:7" s="493" customFormat="1" ht="13.5" customHeight="1" x14ac:dyDescent="0.25">
      <c r="A88" s="600"/>
      <c r="C88" s="601"/>
      <c r="D88" s="606"/>
      <c r="E88" s="622" t="s">
        <v>581</v>
      </c>
      <c r="F88" s="609"/>
    </row>
    <row r="89" spans="1:7" s="493" customFormat="1" ht="13.5" customHeight="1" x14ac:dyDescent="0.25">
      <c r="A89" s="600"/>
      <c r="C89" s="601"/>
      <c r="D89" s="606"/>
      <c r="E89" s="622" t="s">
        <v>582</v>
      </c>
      <c r="F89" s="609"/>
    </row>
    <row r="90" spans="1:7" s="493" customFormat="1" ht="13.5" customHeight="1" x14ac:dyDescent="0.25">
      <c r="A90" s="600"/>
      <c r="C90" s="601"/>
      <c r="D90" s="606"/>
      <c r="E90" s="623" t="s">
        <v>583</v>
      </c>
      <c r="F90" s="609"/>
    </row>
    <row r="91" spans="1:7" ht="51.75" customHeight="1" x14ac:dyDescent="0.25">
      <c r="A91" s="555">
        <v>10</v>
      </c>
      <c r="B91" s="555">
        <v>801</v>
      </c>
      <c r="C91" s="555">
        <v>80149</v>
      </c>
      <c r="D91" s="591" t="s">
        <v>538</v>
      </c>
      <c r="E91" s="559" t="s">
        <v>584</v>
      </c>
      <c r="F91" s="508">
        <f>5113118.41+55575.11-444408-100000+100000</f>
        <v>4724285.5200000005</v>
      </c>
    </row>
    <row r="92" spans="1:7" s="493" customFormat="1" ht="13.5" customHeight="1" x14ac:dyDescent="0.25">
      <c r="A92" s="600"/>
      <c r="C92" s="601"/>
      <c r="D92" s="606"/>
      <c r="E92" s="608" t="s">
        <v>553</v>
      </c>
      <c r="F92" s="609"/>
    </row>
    <row r="93" spans="1:7" s="493" customFormat="1" ht="13.5" customHeight="1" x14ac:dyDescent="0.25">
      <c r="A93" s="600"/>
      <c r="C93" s="601"/>
      <c r="D93" s="606"/>
      <c r="E93" s="608" t="s">
        <v>585</v>
      </c>
      <c r="F93" s="609"/>
    </row>
    <row r="94" spans="1:7" s="493" customFormat="1" ht="13.5" customHeight="1" x14ac:dyDescent="0.25">
      <c r="A94" s="600"/>
      <c r="C94" s="601"/>
      <c r="D94" s="606"/>
      <c r="E94" s="645" t="s">
        <v>544</v>
      </c>
      <c r="F94" s="604"/>
    </row>
    <row r="95" spans="1:7" s="493" customFormat="1" ht="13.5" customHeight="1" x14ac:dyDescent="0.25">
      <c r="A95" s="600"/>
      <c r="C95" s="601"/>
      <c r="D95" s="606"/>
      <c r="E95" s="622" t="s">
        <v>546</v>
      </c>
      <c r="F95" s="609"/>
    </row>
    <row r="96" spans="1:7" s="493" customFormat="1" ht="13.5" customHeight="1" x14ac:dyDescent="0.25">
      <c r="A96" s="600"/>
      <c r="C96" s="601"/>
      <c r="D96" s="606"/>
      <c r="E96" s="608" t="s">
        <v>586</v>
      </c>
      <c r="F96" s="609"/>
    </row>
    <row r="97" spans="1:7" s="493" customFormat="1" ht="13.5" customHeight="1" x14ac:dyDescent="0.25">
      <c r="A97" s="600"/>
      <c r="C97" s="601"/>
      <c r="D97" s="606"/>
      <c r="E97" s="608" t="s">
        <v>587</v>
      </c>
      <c r="F97" s="609"/>
    </row>
    <row r="98" spans="1:7" s="493" customFormat="1" ht="13.5" customHeight="1" x14ac:dyDescent="0.25">
      <c r="A98" s="600"/>
      <c r="C98" s="601"/>
      <c r="D98" s="606"/>
      <c r="E98" s="608" t="s">
        <v>554</v>
      </c>
      <c r="F98" s="609"/>
    </row>
    <row r="99" spans="1:7" s="493" customFormat="1" ht="13.5" customHeight="1" x14ac:dyDescent="0.25">
      <c r="A99" s="600"/>
      <c r="C99" s="601"/>
      <c r="D99" s="606"/>
      <c r="E99" s="608" t="s">
        <v>549</v>
      </c>
      <c r="F99" s="609"/>
    </row>
    <row r="100" spans="1:7" s="493" customFormat="1" ht="13.5" customHeight="1" x14ac:dyDescent="0.25">
      <c r="A100" s="600"/>
      <c r="C100" s="601"/>
      <c r="D100" s="602"/>
      <c r="E100" s="622" t="s">
        <v>545</v>
      </c>
      <c r="F100" s="609"/>
    </row>
    <row r="101" spans="1:7" s="493" customFormat="1" ht="13.5" customHeight="1" x14ac:dyDescent="0.25">
      <c r="A101" s="600"/>
      <c r="C101" s="601"/>
      <c r="D101" s="606"/>
      <c r="E101" s="622" t="s">
        <v>552</v>
      </c>
      <c r="F101" s="609"/>
    </row>
    <row r="102" spans="1:7" s="493" customFormat="1" ht="13.5" customHeight="1" x14ac:dyDescent="0.25">
      <c r="A102" s="600"/>
      <c r="C102" s="601"/>
      <c r="D102" s="606"/>
      <c r="E102" s="622" t="s">
        <v>548</v>
      </c>
      <c r="F102" s="609"/>
    </row>
    <row r="103" spans="1:7" s="493" customFormat="1" ht="13.5" customHeight="1" x14ac:dyDescent="0.25">
      <c r="A103" s="600"/>
      <c r="C103" s="601"/>
      <c r="D103" s="606"/>
      <c r="E103" s="645" t="s">
        <v>555</v>
      </c>
      <c r="F103" s="604"/>
    </row>
    <row r="104" spans="1:7" s="493" customFormat="1" ht="13.5" customHeight="1" x14ac:dyDescent="0.25">
      <c r="A104" s="600"/>
      <c r="C104" s="601"/>
      <c r="D104" s="606"/>
      <c r="E104" s="607" t="s">
        <v>557</v>
      </c>
      <c r="F104" s="604"/>
    </row>
    <row r="105" spans="1:7" s="493" customFormat="1" ht="13.5" customHeight="1" x14ac:dyDescent="0.25">
      <c r="A105" s="610"/>
      <c r="B105" s="543"/>
      <c r="C105" s="540"/>
      <c r="D105" s="611"/>
      <c r="E105" s="646" t="s">
        <v>556</v>
      </c>
      <c r="F105" s="613"/>
    </row>
    <row r="106" spans="1:7" ht="30" customHeight="1" x14ac:dyDescent="0.25">
      <c r="A106" s="513">
        <v>11</v>
      </c>
      <c r="B106" s="513">
        <v>801</v>
      </c>
      <c r="C106" s="513">
        <v>80150</v>
      </c>
      <c r="D106" s="639" t="s">
        <v>538</v>
      </c>
      <c r="E106" s="572" t="s">
        <v>588</v>
      </c>
      <c r="F106" s="508">
        <f>434541.03+548526.98+170000+300000</f>
        <v>1453068.01</v>
      </c>
    </row>
    <row r="107" spans="1:7" s="493" customFormat="1" ht="13.5" customHeight="1" x14ac:dyDescent="0.25">
      <c r="A107" s="600"/>
      <c r="C107" s="601"/>
      <c r="D107" s="606"/>
      <c r="E107" s="635" t="s">
        <v>589</v>
      </c>
      <c r="F107" s="609"/>
    </row>
    <row r="108" spans="1:7" s="493" customFormat="1" ht="25.9" customHeight="1" x14ac:dyDescent="0.25">
      <c r="A108" s="600"/>
      <c r="C108" s="601"/>
      <c r="D108" s="606"/>
      <c r="E108" s="608" t="s">
        <v>542</v>
      </c>
      <c r="F108" s="609"/>
    </row>
    <row r="109" spans="1:7" s="493" customFormat="1" ht="14.25" customHeight="1" x14ac:dyDescent="0.25">
      <c r="A109" s="600"/>
      <c r="C109" s="601"/>
      <c r="D109" s="606"/>
      <c r="E109" s="607" t="s">
        <v>541</v>
      </c>
      <c r="F109" s="609"/>
    </row>
    <row r="110" spans="1:7" s="493" customFormat="1" ht="13.5" customHeight="1" x14ac:dyDescent="0.25">
      <c r="A110" s="600"/>
      <c r="C110" s="601"/>
      <c r="D110" s="606"/>
      <c r="E110" s="608" t="s">
        <v>539</v>
      </c>
      <c r="F110" s="609"/>
    </row>
    <row r="111" spans="1:7" s="493" customFormat="1" ht="13.5" customHeight="1" x14ac:dyDescent="0.25">
      <c r="A111" s="610"/>
      <c r="B111" s="543"/>
      <c r="C111" s="540"/>
      <c r="D111" s="611"/>
      <c r="E111" s="612" t="s">
        <v>540</v>
      </c>
      <c r="F111" s="613"/>
      <c r="G111" s="605"/>
    </row>
    <row r="112" spans="1:7" ht="13.5" customHeight="1" x14ac:dyDescent="0.25">
      <c r="A112" s="581">
        <v>12</v>
      </c>
      <c r="B112" s="581">
        <v>801</v>
      </c>
      <c r="C112" s="581">
        <v>80151</v>
      </c>
      <c r="D112" s="647">
        <v>2540</v>
      </c>
      <c r="E112" s="629" t="s">
        <v>590</v>
      </c>
      <c r="F112" s="584">
        <f>54992.29</f>
        <v>54992.29</v>
      </c>
    </row>
    <row r="113" spans="1:6" s="493" customFormat="1" ht="13.5" customHeight="1" x14ac:dyDescent="0.25">
      <c r="A113" s="617"/>
      <c r="B113" s="618"/>
      <c r="C113" s="619"/>
      <c r="D113" s="648"/>
      <c r="E113" s="634" t="s">
        <v>591</v>
      </c>
      <c r="F113" s="616"/>
    </row>
    <row r="114" spans="1:6" s="493" customFormat="1" ht="13.5" customHeight="1" x14ac:dyDescent="0.25">
      <c r="A114" s="610"/>
      <c r="B114" s="543"/>
      <c r="C114" s="540"/>
      <c r="D114" s="649"/>
      <c r="E114" s="624" t="s">
        <v>567</v>
      </c>
      <c r="F114" s="613"/>
    </row>
    <row r="115" spans="1:6" ht="78.75" customHeight="1" x14ac:dyDescent="0.25">
      <c r="A115" s="513">
        <v>13</v>
      </c>
      <c r="B115" s="513">
        <v>801</v>
      </c>
      <c r="C115" s="513">
        <v>80152</v>
      </c>
      <c r="D115" s="639" t="s">
        <v>538</v>
      </c>
      <c r="E115" s="559" t="s">
        <v>592</v>
      </c>
      <c r="F115" s="508">
        <f>944760.81+461079.88+180000+400000</f>
        <v>1985840.69</v>
      </c>
    </row>
    <row r="116" spans="1:6" s="493" customFormat="1" ht="13.5" customHeight="1" x14ac:dyDescent="0.25">
      <c r="A116" s="600"/>
      <c r="C116" s="601"/>
      <c r="D116" s="606"/>
      <c r="E116" s="603" t="s">
        <v>572</v>
      </c>
      <c r="F116" s="604"/>
    </row>
    <row r="117" spans="1:6" s="493" customFormat="1" ht="13.5" customHeight="1" x14ac:dyDescent="0.25">
      <c r="A117" s="600"/>
      <c r="C117" s="601"/>
      <c r="D117" s="606"/>
      <c r="E117" s="622" t="s">
        <v>577</v>
      </c>
      <c r="F117" s="609"/>
    </row>
    <row r="118" spans="1:6" s="493" customFormat="1" ht="13.5" customHeight="1" x14ac:dyDescent="0.25">
      <c r="A118" s="600"/>
      <c r="C118" s="601"/>
      <c r="D118" s="602"/>
      <c r="E118" s="650" t="s">
        <v>560</v>
      </c>
      <c r="F118" s="604"/>
    </row>
    <row r="119" spans="1:6" s="493" customFormat="1" ht="22.9" customHeight="1" x14ac:dyDescent="0.25">
      <c r="A119" s="600"/>
      <c r="C119" s="601"/>
      <c r="D119" s="606"/>
      <c r="E119" s="608" t="s">
        <v>574</v>
      </c>
      <c r="F119" s="604"/>
    </row>
    <row r="120" spans="1:6" s="493" customFormat="1" ht="24.75" customHeight="1" x14ac:dyDescent="0.25">
      <c r="A120" s="600"/>
      <c r="C120" s="601"/>
      <c r="D120" s="606"/>
      <c r="E120" s="608" t="s">
        <v>575</v>
      </c>
      <c r="F120" s="609"/>
    </row>
    <row r="121" spans="1:6" s="493" customFormat="1" ht="13.5" customHeight="1" x14ac:dyDescent="0.25">
      <c r="A121" s="600"/>
      <c r="C121" s="601"/>
      <c r="D121" s="606"/>
      <c r="E121" s="622" t="s">
        <v>576</v>
      </c>
      <c r="F121" s="609"/>
    </row>
    <row r="122" spans="1:6" s="493" customFormat="1" ht="24" customHeight="1" x14ac:dyDescent="0.25">
      <c r="A122" s="610"/>
      <c r="B122" s="543"/>
      <c r="C122" s="540"/>
      <c r="D122" s="611"/>
      <c r="E122" s="612" t="s">
        <v>573</v>
      </c>
      <c r="F122" s="613"/>
    </row>
    <row r="123" spans="1:6" ht="15.75" customHeight="1" x14ac:dyDescent="0.25">
      <c r="A123" s="651">
        <v>14</v>
      </c>
      <c r="B123" s="651">
        <v>853</v>
      </c>
      <c r="C123" s="651">
        <v>85311</v>
      </c>
      <c r="D123" s="652">
        <v>2580</v>
      </c>
      <c r="E123" s="653" t="s">
        <v>593</v>
      </c>
      <c r="F123" s="560">
        <f>293325+27500</f>
        <v>320825</v>
      </c>
    </row>
    <row r="124" spans="1:6" s="493" customFormat="1" ht="13.5" customHeight="1" x14ac:dyDescent="0.25">
      <c r="A124" s="595"/>
      <c r="B124" s="596"/>
      <c r="C124" s="540"/>
      <c r="D124" s="654"/>
      <c r="E124" s="543" t="s">
        <v>594</v>
      </c>
      <c r="F124" s="613"/>
    </row>
    <row r="125" spans="1:6" ht="15.75" customHeight="1" x14ac:dyDescent="0.25">
      <c r="A125" s="581">
        <v>15</v>
      </c>
      <c r="B125" s="581">
        <v>854</v>
      </c>
      <c r="C125" s="581">
        <v>85402</v>
      </c>
      <c r="D125" s="652">
        <v>2540</v>
      </c>
      <c r="E125" s="629" t="s">
        <v>295</v>
      </c>
      <c r="F125" s="584">
        <f>1138913.09+260000</f>
        <v>1398913.09</v>
      </c>
    </row>
    <row r="126" spans="1:6" s="493" customFormat="1" ht="13.5" customHeight="1" x14ac:dyDescent="0.25">
      <c r="A126" s="595"/>
      <c r="B126" s="596"/>
      <c r="C126" s="536"/>
      <c r="D126" s="630"/>
      <c r="E126" s="655" t="s">
        <v>595</v>
      </c>
      <c r="F126" s="599"/>
    </row>
    <row r="127" spans="1:6" ht="25.5" customHeight="1" x14ac:dyDescent="0.25">
      <c r="A127" s="513">
        <v>16</v>
      </c>
      <c r="B127" s="513">
        <v>854</v>
      </c>
      <c r="C127" s="513">
        <v>85404</v>
      </c>
      <c r="D127" s="656" t="s">
        <v>538</v>
      </c>
      <c r="E127" s="633" t="s">
        <v>268</v>
      </c>
      <c r="F127" s="508">
        <f>1189786.53+20000</f>
        <v>1209786.53</v>
      </c>
    </row>
    <row r="128" spans="1:6" s="493" customFormat="1" ht="13.5" customHeight="1" x14ac:dyDescent="0.25">
      <c r="A128" s="600"/>
      <c r="C128" s="601"/>
      <c r="D128" s="606"/>
      <c r="E128" s="623" t="s">
        <v>555</v>
      </c>
      <c r="F128" s="604"/>
    </row>
    <row r="129" spans="1:6" s="493" customFormat="1" ht="13.5" customHeight="1" x14ac:dyDescent="0.25">
      <c r="A129" s="600"/>
      <c r="C129" s="601"/>
      <c r="D129" s="606"/>
      <c r="E129" s="657" t="s">
        <v>546</v>
      </c>
      <c r="F129" s="609"/>
    </row>
    <row r="130" spans="1:6" s="493" customFormat="1" ht="13.5" customHeight="1" x14ac:dyDescent="0.25">
      <c r="A130" s="600"/>
      <c r="C130" s="601"/>
      <c r="D130" s="606"/>
      <c r="E130" s="608" t="s">
        <v>585</v>
      </c>
      <c r="F130" s="609"/>
    </row>
    <row r="131" spans="1:6" s="493" customFormat="1" ht="13.5" customHeight="1" x14ac:dyDescent="0.25">
      <c r="A131" s="600"/>
      <c r="C131" s="601"/>
      <c r="D131" s="606"/>
      <c r="E131" s="608" t="s">
        <v>554</v>
      </c>
      <c r="F131" s="609"/>
    </row>
    <row r="132" spans="1:6" s="493" customFormat="1" ht="13.5" customHeight="1" x14ac:dyDescent="0.25">
      <c r="A132" s="600"/>
      <c r="C132" s="601"/>
      <c r="D132" s="606"/>
      <c r="E132" s="622" t="s">
        <v>550</v>
      </c>
      <c r="F132" s="609"/>
    </row>
    <row r="133" spans="1:6" s="493" customFormat="1" ht="13.5" customHeight="1" x14ac:dyDescent="0.25">
      <c r="A133" s="600"/>
      <c r="C133" s="601"/>
      <c r="D133" s="606"/>
      <c r="E133" s="608" t="s">
        <v>586</v>
      </c>
      <c r="F133" s="609"/>
    </row>
    <row r="134" spans="1:6" s="493" customFormat="1" ht="13.5" customHeight="1" x14ac:dyDescent="0.25">
      <c r="A134" s="600"/>
      <c r="C134" s="601"/>
      <c r="D134" s="606"/>
      <c r="E134" s="608" t="s">
        <v>549</v>
      </c>
      <c r="F134" s="609"/>
    </row>
    <row r="135" spans="1:6" s="493" customFormat="1" ht="13.5" customHeight="1" x14ac:dyDescent="0.25">
      <c r="A135" s="600"/>
      <c r="C135" s="601"/>
      <c r="D135" s="606"/>
      <c r="E135" s="645" t="s">
        <v>544</v>
      </c>
      <c r="F135" s="604"/>
    </row>
    <row r="136" spans="1:6" s="493" customFormat="1" ht="13.5" customHeight="1" x14ac:dyDescent="0.25">
      <c r="A136" s="610"/>
      <c r="B136" s="543"/>
      <c r="C136" s="540"/>
      <c r="D136" s="606"/>
      <c r="E136" s="607" t="s">
        <v>557</v>
      </c>
      <c r="F136" s="658"/>
    </row>
    <row r="137" spans="1:6" ht="25.5" customHeight="1" x14ac:dyDescent="0.25">
      <c r="A137" s="659">
        <v>17</v>
      </c>
      <c r="B137" s="659">
        <v>854</v>
      </c>
      <c r="C137" s="659">
        <v>85406</v>
      </c>
      <c r="D137" s="660">
        <v>2540</v>
      </c>
      <c r="E137" s="661" t="s">
        <v>596</v>
      </c>
      <c r="F137" s="508">
        <f>123905.02</f>
        <v>123905.02</v>
      </c>
    </row>
    <row r="138" spans="1:6" s="493" customFormat="1" ht="13.5" customHeight="1" x14ac:dyDescent="0.25">
      <c r="A138" s="617"/>
      <c r="B138" s="618"/>
      <c r="C138" s="619"/>
      <c r="D138" s="625"/>
      <c r="E138" s="662" t="s">
        <v>597</v>
      </c>
      <c r="F138" s="616"/>
    </row>
    <row r="139" spans="1:6" ht="14.25" customHeight="1" x14ac:dyDescent="0.25">
      <c r="A139" s="581">
        <v>18</v>
      </c>
      <c r="B139" s="581">
        <v>854</v>
      </c>
      <c r="C139" s="581">
        <v>85410</v>
      </c>
      <c r="D139" s="652">
        <v>2590</v>
      </c>
      <c r="E139" s="629" t="s">
        <v>179</v>
      </c>
      <c r="F139" s="584">
        <f>1565082.91+400000+400000</f>
        <v>2365082.91</v>
      </c>
    </row>
    <row r="140" spans="1:6" s="493" customFormat="1" ht="13.5" customHeight="1" x14ac:dyDescent="0.25">
      <c r="A140" s="595"/>
      <c r="B140" s="596"/>
      <c r="C140" s="536"/>
      <c r="D140" s="654"/>
      <c r="E140" s="543" t="s">
        <v>598</v>
      </c>
      <c r="F140" s="663"/>
    </row>
    <row r="141" spans="1:6" ht="14.25" customHeight="1" x14ac:dyDescent="0.25">
      <c r="A141" s="809"/>
      <c r="B141" s="806"/>
      <c r="C141" s="806"/>
      <c r="D141" s="553"/>
      <c r="E141" s="806" t="s">
        <v>536</v>
      </c>
      <c r="F141" s="584">
        <f>SUM(F38:F140)</f>
        <v>65563382.840000004</v>
      </c>
    </row>
    <row r="142" spans="1:6" ht="15.75" customHeight="1" x14ac:dyDescent="0.25">
      <c r="A142" s="664"/>
      <c r="B142" s="665"/>
      <c r="C142" s="665"/>
      <c r="D142" s="553"/>
      <c r="E142" s="665" t="s">
        <v>506</v>
      </c>
      <c r="F142" s="666">
        <f>SUM(F35,F141)</f>
        <v>95952558.760000005</v>
      </c>
    </row>
    <row r="144" spans="1:6" ht="12.6" customHeight="1" x14ac:dyDescent="0.25">
      <c r="A144" s="495"/>
      <c r="F144" s="509"/>
    </row>
    <row r="145" spans="6:7" x14ac:dyDescent="0.25">
      <c r="F145" s="509"/>
      <c r="G145" s="493"/>
    </row>
    <row r="146" spans="6:7" x14ac:dyDescent="0.25">
      <c r="F146" s="509"/>
      <c r="G146" s="493"/>
    </row>
    <row r="147" spans="6:7" x14ac:dyDescent="0.25">
      <c r="F147" s="509"/>
    </row>
    <row r="148" spans="6:7" x14ac:dyDescent="0.25">
      <c r="F148" s="509"/>
    </row>
    <row r="149" spans="6:7" x14ac:dyDescent="0.25">
      <c r="F149" s="509"/>
    </row>
    <row r="150" spans="6:7" x14ac:dyDescent="0.25">
      <c r="F150" s="509"/>
    </row>
    <row r="151" spans="6:7" x14ac:dyDescent="0.25">
      <c r="F151" s="509"/>
    </row>
  </sheetData>
  <pageMargins left="0.51181102362204722" right="0.51181102362204722" top="0.70866141732283472" bottom="0.74803149606299213" header="0.31496062992125984" footer="0.31496062992125984"/>
  <pageSetup paperSize="9" firstPageNumber="66" orientation="portrait" r:id="rId1"/>
  <headerFooter>
    <oddFooter>&amp;C&amp;"Arial Narrow,Normalny"&amp;8&amp;P</oddFooter>
  </headerFooter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93E1-4679-48A7-B9AD-72762BBC3EA6}">
  <sheetPr>
    <tabColor rgb="FFCC66FF"/>
  </sheetPr>
  <dimension ref="A1:H26"/>
  <sheetViews>
    <sheetView zoomScale="130" zoomScaleNormal="130" workbookViewId="0"/>
  </sheetViews>
  <sheetFormatPr defaultRowHeight="12.75" x14ac:dyDescent="0.2"/>
  <cols>
    <col min="1" max="1" width="3.7109375" style="688" customWidth="1"/>
    <col min="2" max="2" width="6.28515625" style="688" customWidth="1"/>
    <col min="3" max="3" width="8.28515625" style="688" customWidth="1"/>
    <col min="4" max="4" width="47.28515625" style="688" customWidth="1"/>
    <col min="5" max="5" width="21.5703125" style="688" customWidth="1"/>
    <col min="6" max="6" width="9.42578125" style="688" bestFit="1" customWidth="1"/>
    <col min="7" max="256" width="9.140625" style="688"/>
    <col min="257" max="257" width="3.7109375" style="688" customWidth="1"/>
    <col min="258" max="258" width="6.28515625" style="688" customWidth="1"/>
    <col min="259" max="259" width="8.28515625" style="688" customWidth="1"/>
    <col min="260" max="260" width="47.28515625" style="688" customWidth="1"/>
    <col min="261" max="261" width="22.7109375" style="688" customWidth="1"/>
    <col min="262" max="262" width="9.42578125" style="688" bestFit="1" customWidth="1"/>
    <col min="263" max="512" width="9.140625" style="688"/>
    <col min="513" max="513" width="3.7109375" style="688" customWidth="1"/>
    <col min="514" max="514" width="6.28515625" style="688" customWidth="1"/>
    <col min="515" max="515" width="8.28515625" style="688" customWidth="1"/>
    <col min="516" max="516" width="47.28515625" style="688" customWidth="1"/>
    <col min="517" max="517" width="22.7109375" style="688" customWidth="1"/>
    <col min="518" max="518" width="9.42578125" style="688" bestFit="1" customWidth="1"/>
    <col min="519" max="768" width="9.140625" style="688"/>
    <col min="769" max="769" width="3.7109375" style="688" customWidth="1"/>
    <col min="770" max="770" width="6.28515625" style="688" customWidth="1"/>
    <col min="771" max="771" width="8.28515625" style="688" customWidth="1"/>
    <col min="772" max="772" width="47.28515625" style="688" customWidth="1"/>
    <col min="773" max="773" width="22.7109375" style="688" customWidth="1"/>
    <col min="774" max="774" width="9.42578125" style="688" bestFit="1" customWidth="1"/>
    <col min="775" max="1024" width="9.140625" style="688"/>
    <col min="1025" max="1025" width="3.7109375" style="688" customWidth="1"/>
    <col min="1026" max="1026" width="6.28515625" style="688" customWidth="1"/>
    <col min="1027" max="1027" width="8.28515625" style="688" customWidth="1"/>
    <col min="1028" max="1028" width="47.28515625" style="688" customWidth="1"/>
    <col min="1029" max="1029" width="22.7109375" style="688" customWidth="1"/>
    <col min="1030" max="1030" width="9.42578125" style="688" bestFit="1" customWidth="1"/>
    <col min="1031" max="1280" width="9.140625" style="688"/>
    <col min="1281" max="1281" width="3.7109375" style="688" customWidth="1"/>
    <col min="1282" max="1282" width="6.28515625" style="688" customWidth="1"/>
    <col min="1283" max="1283" width="8.28515625" style="688" customWidth="1"/>
    <col min="1284" max="1284" width="47.28515625" style="688" customWidth="1"/>
    <col min="1285" max="1285" width="22.7109375" style="688" customWidth="1"/>
    <col min="1286" max="1286" width="9.42578125" style="688" bestFit="1" customWidth="1"/>
    <col min="1287" max="1536" width="9.140625" style="688"/>
    <col min="1537" max="1537" width="3.7109375" style="688" customWidth="1"/>
    <col min="1538" max="1538" width="6.28515625" style="688" customWidth="1"/>
    <col min="1539" max="1539" width="8.28515625" style="688" customWidth="1"/>
    <col min="1540" max="1540" width="47.28515625" style="688" customWidth="1"/>
    <col min="1541" max="1541" width="22.7109375" style="688" customWidth="1"/>
    <col min="1542" max="1542" width="9.42578125" style="688" bestFit="1" customWidth="1"/>
    <col min="1543" max="1792" width="9.140625" style="688"/>
    <col min="1793" max="1793" width="3.7109375" style="688" customWidth="1"/>
    <col min="1794" max="1794" width="6.28515625" style="688" customWidth="1"/>
    <col min="1795" max="1795" width="8.28515625" style="688" customWidth="1"/>
    <col min="1796" max="1796" width="47.28515625" style="688" customWidth="1"/>
    <col min="1797" max="1797" width="22.7109375" style="688" customWidth="1"/>
    <col min="1798" max="1798" width="9.42578125" style="688" bestFit="1" customWidth="1"/>
    <col min="1799" max="2048" width="9.140625" style="688"/>
    <col min="2049" max="2049" width="3.7109375" style="688" customWidth="1"/>
    <col min="2050" max="2050" width="6.28515625" style="688" customWidth="1"/>
    <col min="2051" max="2051" width="8.28515625" style="688" customWidth="1"/>
    <col min="2052" max="2052" width="47.28515625" style="688" customWidth="1"/>
    <col min="2053" max="2053" width="22.7109375" style="688" customWidth="1"/>
    <col min="2054" max="2054" width="9.42578125" style="688" bestFit="1" customWidth="1"/>
    <col min="2055" max="2304" width="9.140625" style="688"/>
    <col min="2305" max="2305" width="3.7109375" style="688" customWidth="1"/>
    <col min="2306" max="2306" width="6.28515625" style="688" customWidth="1"/>
    <col min="2307" max="2307" width="8.28515625" style="688" customWidth="1"/>
    <col min="2308" max="2308" width="47.28515625" style="688" customWidth="1"/>
    <col min="2309" max="2309" width="22.7109375" style="688" customWidth="1"/>
    <col min="2310" max="2310" width="9.42578125" style="688" bestFit="1" customWidth="1"/>
    <col min="2311" max="2560" width="9.140625" style="688"/>
    <col min="2561" max="2561" width="3.7109375" style="688" customWidth="1"/>
    <col min="2562" max="2562" width="6.28515625" style="688" customWidth="1"/>
    <col min="2563" max="2563" width="8.28515625" style="688" customWidth="1"/>
    <col min="2564" max="2564" width="47.28515625" style="688" customWidth="1"/>
    <col min="2565" max="2565" width="22.7109375" style="688" customWidth="1"/>
    <col min="2566" max="2566" width="9.42578125" style="688" bestFit="1" customWidth="1"/>
    <col min="2567" max="2816" width="9.140625" style="688"/>
    <col min="2817" max="2817" width="3.7109375" style="688" customWidth="1"/>
    <col min="2818" max="2818" width="6.28515625" style="688" customWidth="1"/>
    <col min="2819" max="2819" width="8.28515625" style="688" customWidth="1"/>
    <col min="2820" max="2820" width="47.28515625" style="688" customWidth="1"/>
    <col min="2821" max="2821" width="22.7109375" style="688" customWidth="1"/>
    <col min="2822" max="2822" width="9.42578125" style="688" bestFit="1" customWidth="1"/>
    <col min="2823" max="3072" width="9.140625" style="688"/>
    <col min="3073" max="3073" width="3.7109375" style="688" customWidth="1"/>
    <col min="3074" max="3074" width="6.28515625" style="688" customWidth="1"/>
    <col min="3075" max="3075" width="8.28515625" style="688" customWidth="1"/>
    <col min="3076" max="3076" width="47.28515625" style="688" customWidth="1"/>
    <col min="3077" max="3077" width="22.7109375" style="688" customWidth="1"/>
    <col min="3078" max="3078" width="9.42578125" style="688" bestFit="1" customWidth="1"/>
    <col min="3079" max="3328" width="9.140625" style="688"/>
    <col min="3329" max="3329" width="3.7109375" style="688" customWidth="1"/>
    <col min="3330" max="3330" width="6.28515625" style="688" customWidth="1"/>
    <col min="3331" max="3331" width="8.28515625" style="688" customWidth="1"/>
    <col min="3332" max="3332" width="47.28515625" style="688" customWidth="1"/>
    <col min="3333" max="3333" width="22.7109375" style="688" customWidth="1"/>
    <col min="3334" max="3334" width="9.42578125" style="688" bestFit="1" customWidth="1"/>
    <col min="3335" max="3584" width="9.140625" style="688"/>
    <col min="3585" max="3585" width="3.7109375" style="688" customWidth="1"/>
    <col min="3586" max="3586" width="6.28515625" style="688" customWidth="1"/>
    <col min="3587" max="3587" width="8.28515625" style="688" customWidth="1"/>
    <col min="3588" max="3588" width="47.28515625" style="688" customWidth="1"/>
    <col min="3589" max="3589" width="22.7109375" style="688" customWidth="1"/>
    <col min="3590" max="3590" width="9.42578125" style="688" bestFit="1" customWidth="1"/>
    <col min="3591" max="3840" width="9.140625" style="688"/>
    <col min="3841" max="3841" width="3.7109375" style="688" customWidth="1"/>
    <col min="3842" max="3842" width="6.28515625" style="688" customWidth="1"/>
    <col min="3843" max="3843" width="8.28515625" style="688" customWidth="1"/>
    <col min="3844" max="3844" width="47.28515625" style="688" customWidth="1"/>
    <col min="3845" max="3845" width="22.7109375" style="688" customWidth="1"/>
    <col min="3846" max="3846" width="9.42578125" style="688" bestFit="1" customWidth="1"/>
    <col min="3847" max="4096" width="9.140625" style="688"/>
    <col min="4097" max="4097" width="3.7109375" style="688" customWidth="1"/>
    <col min="4098" max="4098" width="6.28515625" style="688" customWidth="1"/>
    <col min="4099" max="4099" width="8.28515625" style="688" customWidth="1"/>
    <col min="4100" max="4100" width="47.28515625" style="688" customWidth="1"/>
    <col min="4101" max="4101" width="22.7109375" style="688" customWidth="1"/>
    <col min="4102" max="4102" width="9.42578125" style="688" bestFit="1" customWidth="1"/>
    <col min="4103" max="4352" width="9.140625" style="688"/>
    <col min="4353" max="4353" width="3.7109375" style="688" customWidth="1"/>
    <col min="4354" max="4354" width="6.28515625" style="688" customWidth="1"/>
    <col min="4355" max="4355" width="8.28515625" style="688" customWidth="1"/>
    <col min="4356" max="4356" width="47.28515625" style="688" customWidth="1"/>
    <col min="4357" max="4357" width="22.7109375" style="688" customWidth="1"/>
    <col min="4358" max="4358" width="9.42578125" style="688" bestFit="1" customWidth="1"/>
    <col min="4359" max="4608" width="9.140625" style="688"/>
    <col min="4609" max="4609" width="3.7109375" style="688" customWidth="1"/>
    <col min="4610" max="4610" width="6.28515625" style="688" customWidth="1"/>
    <col min="4611" max="4611" width="8.28515625" style="688" customWidth="1"/>
    <col min="4612" max="4612" width="47.28515625" style="688" customWidth="1"/>
    <col min="4613" max="4613" width="22.7109375" style="688" customWidth="1"/>
    <col min="4614" max="4614" width="9.42578125" style="688" bestFit="1" customWidth="1"/>
    <col min="4615" max="4864" width="9.140625" style="688"/>
    <col min="4865" max="4865" width="3.7109375" style="688" customWidth="1"/>
    <col min="4866" max="4866" width="6.28515625" style="688" customWidth="1"/>
    <col min="4867" max="4867" width="8.28515625" style="688" customWidth="1"/>
    <col min="4868" max="4868" width="47.28515625" style="688" customWidth="1"/>
    <col min="4869" max="4869" width="22.7109375" style="688" customWidth="1"/>
    <col min="4870" max="4870" width="9.42578125" style="688" bestFit="1" customWidth="1"/>
    <col min="4871" max="5120" width="9.140625" style="688"/>
    <col min="5121" max="5121" width="3.7109375" style="688" customWidth="1"/>
    <col min="5122" max="5122" width="6.28515625" style="688" customWidth="1"/>
    <col min="5123" max="5123" width="8.28515625" style="688" customWidth="1"/>
    <col min="5124" max="5124" width="47.28515625" style="688" customWidth="1"/>
    <col min="5125" max="5125" width="22.7109375" style="688" customWidth="1"/>
    <col min="5126" max="5126" width="9.42578125" style="688" bestFit="1" customWidth="1"/>
    <col min="5127" max="5376" width="9.140625" style="688"/>
    <col min="5377" max="5377" width="3.7109375" style="688" customWidth="1"/>
    <col min="5378" max="5378" width="6.28515625" style="688" customWidth="1"/>
    <col min="5379" max="5379" width="8.28515625" style="688" customWidth="1"/>
    <col min="5380" max="5380" width="47.28515625" style="688" customWidth="1"/>
    <col min="5381" max="5381" width="22.7109375" style="688" customWidth="1"/>
    <col min="5382" max="5382" width="9.42578125" style="688" bestFit="1" customWidth="1"/>
    <col min="5383" max="5632" width="9.140625" style="688"/>
    <col min="5633" max="5633" width="3.7109375" style="688" customWidth="1"/>
    <col min="5634" max="5634" width="6.28515625" style="688" customWidth="1"/>
    <col min="5635" max="5635" width="8.28515625" style="688" customWidth="1"/>
    <col min="5636" max="5636" width="47.28515625" style="688" customWidth="1"/>
    <col min="5637" max="5637" width="22.7109375" style="688" customWidth="1"/>
    <col min="5638" max="5638" width="9.42578125" style="688" bestFit="1" customWidth="1"/>
    <col min="5639" max="5888" width="9.140625" style="688"/>
    <col min="5889" max="5889" width="3.7109375" style="688" customWidth="1"/>
    <col min="5890" max="5890" width="6.28515625" style="688" customWidth="1"/>
    <col min="5891" max="5891" width="8.28515625" style="688" customWidth="1"/>
    <col min="5892" max="5892" width="47.28515625" style="688" customWidth="1"/>
    <col min="5893" max="5893" width="22.7109375" style="688" customWidth="1"/>
    <col min="5894" max="5894" width="9.42578125" style="688" bestFit="1" customWidth="1"/>
    <col min="5895" max="6144" width="9.140625" style="688"/>
    <col min="6145" max="6145" width="3.7109375" style="688" customWidth="1"/>
    <col min="6146" max="6146" width="6.28515625" style="688" customWidth="1"/>
    <col min="6147" max="6147" width="8.28515625" style="688" customWidth="1"/>
    <col min="6148" max="6148" width="47.28515625" style="688" customWidth="1"/>
    <col min="6149" max="6149" width="22.7109375" style="688" customWidth="1"/>
    <col min="6150" max="6150" width="9.42578125" style="688" bestFit="1" customWidth="1"/>
    <col min="6151" max="6400" width="9.140625" style="688"/>
    <col min="6401" max="6401" width="3.7109375" style="688" customWidth="1"/>
    <col min="6402" max="6402" width="6.28515625" style="688" customWidth="1"/>
    <col min="6403" max="6403" width="8.28515625" style="688" customWidth="1"/>
    <col min="6404" max="6404" width="47.28515625" style="688" customWidth="1"/>
    <col min="6405" max="6405" width="22.7109375" style="688" customWidth="1"/>
    <col min="6406" max="6406" width="9.42578125" style="688" bestFit="1" customWidth="1"/>
    <col min="6407" max="6656" width="9.140625" style="688"/>
    <col min="6657" max="6657" width="3.7109375" style="688" customWidth="1"/>
    <col min="6658" max="6658" width="6.28515625" style="688" customWidth="1"/>
    <col min="6659" max="6659" width="8.28515625" style="688" customWidth="1"/>
    <col min="6660" max="6660" width="47.28515625" style="688" customWidth="1"/>
    <col min="6661" max="6661" width="22.7109375" style="688" customWidth="1"/>
    <col min="6662" max="6662" width="9.42578125" style="688" bestFit="1" customWidth="1"/>
    <col min="6663" max="6912" width="9.140625" style="688"/>
    <col min="6913" max="6913" width="3.7109375" style="688" customWidth="1"/>
    <col min="6914" max="6914" width="6.28515625" style="688" customWidth="1"/>
    <col min="6915" max="6915" width="8.28515625" style="688" customWidth="1"/>
    <col min="6916" max="6916" width="47.28515625" style="688" customWidth="1"/>
    <col min="6917" max="6917" width="22.7109375" style="688" customWidth="1"/>
    <col min="6918" max="6918" width="9.42578125" style="688" bestFit="1" customWidth="1"/>
    <col min="6919" max="7168" width="9.140625" style="688"/>
    <col min="7169" max="7169" width="3.7109375" style="688" customWidth="1"/>
    <col min="7170" max="7170" width="6.28515625" style="688" customWidth="1"/>
    <col min="7171" max="7171" width="8.28515625" style="688" customWidth="1"/>
    <col min="7172" max="7172" width="47.28515625" style="688" customWidth="1"/>
    <col min="7173" max="7173" width="22.7109375" style="688" customWidth="1"/>
    <col min="7174" max="7174" width="9.42578125" style="688" bestFit="1" customWidth="1"/>
    <col min="7175" max="7424" width="9.140625" style="688"/>
    <col min="7425" max="7425" width="3.7109375" style="688" customWidth="1"/>
    <col min="7426" max="7426" width="6.28515625" style="688" customWidth="1"/>
    <col min="7427" max="7427" width="8.28515625" style="688" customWidth="1"/>
    <col min="7428" max="7428" width="47.28515625" style="688" customWidth="1"/>
    <col min="7429" max="7429" width="22.7109375" style="688" customWidth="1"/>
    <col min="7430" max="7430" width="9.42578125" style="688" bestFit="1" customWidth="1"/>
    <col min="7431" max="7680" width="9.140625" style="688"/>
    <col min="7681" max="7681" width="3.7109375" style="688" customWidth="1"/>
    <col min="7682" max="7682" width="6.28515625" style="688" customWidth="1"/>
    <col min="7683" max="7683" width="8.28515625" style="688" customWidth="1"/>
    <col min="7684" max="7684" width="47.28515625" style="688" customWidth="1"/>
    <col min="7685" max="7685" width="22.7109375" style="688" customWidth="1"/>
    <col min="7686" max="7686" width="9.42578125" style="688" bestFit="1" customWidth="1"/>
    <col min="7687" max="7936" width="9.140625" style="688"/>
    <col min="7937" max="7937" width="3.7109375" style="688" customWidth="1"/>
    <col min="7938" max="7938" width="6.28515625" style="688" customWidth="1"/>
    <col min="7939" max="7939" width="8.28515625" style="688" customWidth="1"/>
    <col min="7940" max="7940" width="47.28515625" style="688" customWidth="1"/>
    <col min="7941" max="7941" width="22.7109375" style="688" customWidth="1"/>
    <col min="7942" max="7942" width="9.42578125" style="688" bestFit="1" customWidth="1"/>
    <col min="7943" max="8192" width="9.140625" style="688"/>
    <col min="8193" max="8193" width="3.7109375" style="688" customWidth="1"/>
    <col min="8194" max="8194" width="6.28515625" style="688" customWidth="1"/>
    <col min="8195" max="8195" width="8.28515625" style="688" customWidth="1"/>
    <col min="8196" max="8196" width="47.28515625" style="688" customWidth="1"/>
    <col min="8197" max="8197" width="22.7109375" style="688" customWidth="1"/>
    <col min="8198" max="8198" width="9.42578125" style="688" bestFit="1" customWidth="1"/>
    <col min="8199" max="8448" width="9.140625" style="688"/>
    <col min="8449" max="8449" width="3.7109375" style="688" customWidth="1"/>
    <col min="8450" max="8450" width="6.28515625" style="688" customWidth="1"/>
    <col min="8451" max="8451" width="8.28515625" style="688" customWidth="1"/>
    <col min="8452" max="8452" width="47.28515625" style="688" customWidth="1"/>
    <col min="8453" max="8453" width="22.7109375" style="688" customWidth="1"/>
    <col min="8454" max="8454" width="9.42578125" style="688" bestFit="1" customWidth="1"/>
    <col min="8455" max="8704" width="9.140625" style="688"/>
    <col min="8705" max="8705" width="3.7109375" style="688" customWidth="1"/>
    <col min="8706" max="8706" width="6.28515625" style="688" customWidth="1"/>
    <col min="8707" max="8707" width="8.28515625" style="688" customWidth="1"/>
    <col min="8708" max="8708" width="47.28515625" style="688" customWidth="1"/>
    <col min="8709" max="8709" width="22.7109375" style="688" customWidth="1"/>
    <col min="8710" max="8710" width="9.42578125" style="688" bestFit="1" customWidth="1"/>
    <col min="8711" max="8960" width="9.140625" style="688"/>
    <col min="8961" max="8961" width="3.7109375" style="688" customWidth="1"/>
    <col min="8962" max="8962" width="6.28515625" style="688" customWidth="1"/>
    <col min="8963" max="8963" width="8.28515625" style="688" customWidth="1"/>
    <col min="8964" max="8964" width="47.28515625" style="688" customWidth="1"/>
    <col min="8965" max="8965" width="22.7109375" style="688" customWidth="1"/>
    <col min="8966" max="8966" width="9.42578125" style="688" bestFit="1" customWidth="1"/>
    <col min="8967" max="9216" width="9.140625" style="688"/>
    <col min="9217" max="9217" width="3.7109375" style="688" customWidth="1"/>
    <col min="9218" max="9218" width="6.28515625" style="688" customWidth="1"/>
    <col min="9219" max="9219" width="8.28515625" style="688" customWidth="1"/>
    <col min="9220" max="9220" width="47.28515625" style="688" customWidth="1"/>
    <col min="9221" max="9221" width="22.7109375" style="688" customWidth="1"/>
    <col min="9222" max="9222" width="9.42578125" style="688" bestFit="1" customWidth="1"/>
    <col min="9223" max="9472" width="9.140625" style="688"/>
    <col min="9473" max="9473" width="3.7109375" style="688" customWidth="1"/>
    <col min="9474" max="9474" width="6.28515625" style="688" customWidth="1"/>
    <col min="9475" max="9475" width="8.28515625" style="688" customWidth="1"/>
    <col min="9476" max="9476" width="47.28515625" style="688" customWidth="1"/>
    <col min="9477" max="9477" width="22.7109375" style="688" customWidth="1"/>
    <col min="9478" max="9478" width="9.42578125" style="688" bestFit="1" customWidth="1"/>
    <col min="9479" max="9728" width="9.140625" style="688"/>
    <col min="9729" max="9729" width="3.7109375" style="688" customWidth="1"/>
    <col min="9730" max="9730" width="6.28515625" style="688" customWidth="1"/>
    <col min="9731" max="9731" width="8.28515625" style="688" customWidth="1"/>
    <col min="9732" max="9732" width="47.28515625" style="688" customWidth="1"/>
    <col min="9733" max="9733" width="22.7109375" style="688" customWidth="1"/>
    <col min="9734" max="9734" width="9.42578125" style="688" bestFit="1" customWidth="1"/>
    <col min="9735" max="9984" width="9.140625" style="688"/>
    <col min="9985" max="9985" width="3.7109375" style="688" customWidth="1"/>
    <col min="9986" max="9986" width="6.28515625" style="688" customWidth="1"/>
    <col min="9987" max="9987" width="8.28515625" style="688" customWidth="1"/>
    <col min="9988" max="9988" width="47.28515625" style="688" customWidth="1"/>
    <col min="9989" max="9989" width="22.7109375" style="688" customWidth="1"/>
    <col min="9990" max="9990" width="9.42578125" style="688" bestFit="1" customWidth="1"/>
    <col min="9991" max="10240" width="9.140625" style="688"/>
    <col min="10241" max="10241" width="3.7109375" style="688" customWidth="1"/>
    <col min="10242" max="10242" width="6.28515625" style="688" customWidth="1"/>
    <col min="10243" max="10243" width="8.28515625" style="688" customWidth="1"/>
    <col min="10244" max="10244" width="47.28515625" style="688" customWidth="1"/>
    <col min="10245" max="10245" width="22.7109375" style="688" customWidth="1"/>
    <col min="10246" max="10246" width="9.42578125" style="688" bestFit="1" customWidth="1"/>
    <col min="10247" max="10496" width="9.140625" style="688"/>
    <col min="10497" max="10497" width="3.7109375" style="688" customWidth="1"/>
    <col min="10498" max="10498" width="6.28515625" style="688" customWidth="1"/>
    <col min="10499" max="10499" width="8.28515625" style="688" customWidth="1"/>
    <col min="10500" max="10500" width="47.28515625" style="688" customWidth="1"/>
    <col min="10501" max="10501" width="22.7109375" style="688" customWidth="1"/>
    <col min="10502" max="10502" width="9.42578125" style="688" bestFit="1" customWidth="1"/>
    <col min="10503" max="10752" width="9.140625" style="688"/>
    <col min="10753" max="10753" width="3.7109375" style="688" customWidth="1"/>
    <col min="10754" max="10754" width="6.28515625" style="688" customWidth="1"/>
    <col min="10755" max="10755" width="8.28515625" style="688" customWidth="1"/>
    <col min="10756" max="10756" width="47.28515625" style="688" customWidth="1"/>
    <col min="10757" max="10757" width="22.7109375" style="688" customWidth="1"/>
    <col min="10758" max="10758" width="9.42578125" style="688" bestFit="1" customWidth="1"/>
    <col min="10759" max="11008" width="9.140625" style="688"/>
    <col min="11009" max="11009" width="3.7109375" style="688" customWidth="1"/>
    <col min="11010" max="11010" width="6.28515625" style="688" customWidth="1"/>
    <col min="11011" max="11011" width="8.28515625" style="688" customWidth="1"/>
    <col min="11012" max="11012" width="47.28515625" style="688" customWidth="1"/>
    <col min="11013" max="11013" width="22.7109375" style="688" customWidth="1"/>
    <col min="11014" max="11014" width="9.42578125" style="688" bestFit="1" customWidth="1"/>
    <col min="11015" max="11264" width="9.140625" style="688"/>
    <col min="11265" max="11265" width="3.7109375" style="688" customWidth="1"/>
    <col min="11266" max="11266" width="6.28515625" style="688" customWidth="1"/>
    <col min="11267" max="11267" width="8.28515625" style="688" customWidth="1"/>
    <col min="11268" max="11268" width="47.28515625" style="688" customWidth="1"/>
    <col min="11269" max="11269" width="22.7109375" style="688" customWidth="1"/>
    <col min="11270" max="11270" width="9.42578125" style="688" bestFit="1" customWidth="1"/>
    <col min="11271" max="11520" width="9.140625" style="688"/>
    <col min="11521" max="11521" width="3.7109375" style="688" customWidth="1"/>
    <col min="11522" max="11522" width="6.28515625" style="688" customWidth="1"/>
    <col min="11523" max="11523" width="8.28515625" style="688" customWidth="1"/>
    <col min="11524" max="11524" width="47.28515625" style="688" customWidth="1"/>
    <col min="11525" max="11525" width="22.7109375" style="688" customWidth="1"/>
    <col min="11526" max="11526" width="9.42578125" style="688" bestFit="1" customWidth="1"/>
    <col min="11527" max="11776" width="9.140625" style="688"/>
    <col min="11777" max="11777" width="3.7109375" style="688" customWidth="1"/>
    <col min="11778" max="11778" width="6.28515625" style="688" customWidth="1"/>
    <col min="11779" max="11779" width="8.28515625" style="688" customWidth="1"/>
    <col min="11780" max="11780" width="47.28515625" style="688" customWidth="1"/>
    <col min="11781" max="11781" width="22.7109375" style="688" customWidth="1"/>
    <col min="11782" max="11782" width="9.42578125" style="688" bestFit="1" customWidth="1"/>
    <col min="11783" max="12032" width="9.140625" style="688"/>
    <col min="12033" max="12033" width="3.7109375" style="688" customWidth="1"/>
    <col min="12034" max="12034" width="6.28515625" style="688" customWidth="1"/>
    <col min="12035" max="12035" width="8.28515625" style="688" customWidth="1"/>
    <col min="12036" max="12036" width="47.28515625" style="688" customWidth="1"/>
    <col min="12037" max="12037" width="22.7109375" style="688" customWidth="1"/>
    <col min="12038" max="12038" width="9.42578125" style="688" bestFit="1" customWidth="1"/>
    <col min="12039" max="12288" width="9.140625" style="688"/>
    <col min="12289" max="12289" width="3.7109375" style="688" customWidth="1"/>
    <col min="12290" max="12290" width="6.28515625" style="688" customWidth="1"/>
    <col min="12291" max="12291" width="8.28515625" style="688" customWidth="1"/>
    <col min="12292" max="12292" width="47.28515625" style="688" customWidth="1"/>
    <col min="12293" max="12293" width="22.7109375" style="688" customWidth="1"/>
    <col min="12294" max="12294" width="9.42578125" style="688" bestFit="1" customWidth="1"/>
    <col min="12295" max="12544" width="9.140625" style="688"/>
    <col min="12545" max="12545" width="3.7109375" style="688" customWidth="1"/>
    <col min="12546" max="12546" width="6.28515625" style="688" customWidth="1"/>
    <col min="12547" max="12547" width="8.28515625" style="688" customWidth="1"/>
    <col min="12548" max="12548" width="47.28515625" style="688" customWidth="1"/>
    <col min="12549" max="12549" width="22.7109375" style="688" customWidth="1"/>
    <col min="12550" max="12550" width="9.42578125" style="688" bestFit="1" customWidth="1"/>
    <col min="12551" max="12800" width="9.140625" style="688"/>
    <col min="12801" max="12801" width="3.7109375" style="688" customWidth="1"/>
    <col min="12802" max="12802" width="6.28515625" style="688" customWidth="1"/>
    <col min="12803" max="12803" width="8.28515625" style="688" customWidth="1"/>
    <col min="12804" max="12804" width="47.28515625" style="688" customWidth="1"/>
    <col min="12805" max="12805" width="22.7109375" style="688" customWidth="1"/>
    <col min="12806" max="12806" width="9.42578125" style="688" bestFit="1" customWidth="1"/>
    <col min="12807" max="13056" width="9.140625" style="688"/>
    <col min="13057" max="13057" width="3.7109375" style="688" customWidth="1"/>
    <col min="13058" max="13058" width="6.28515625" style="688" customWidth="1"/>
    <col min="13059" max="13059" width="8.28515625" style="688" customWidth="1"/>
    <col min="13060" max="13060" width="47.28515625" style="688" customWidth="1"/>
    <col min="13061" max="13061" width="22.7109375" style="688" customWidth="1"/>
    <col min="13062" max="13062" width="9.42578125" style="688" bestFit="1" customWidth="1"/>
    <col min="13063" max="13312" width="9.140625" style="688"/>
    <col min="13313" max="13313" width="3.7109375" style="688" customWidth="1"/>
    <col min="13314" max="13314" width="6.28515625" style="688" customWidth="1"/>
    <col min="13315" max="13315" width="8.28515625" style="688" customWidth="1"/>
    <col min="13316" max="13316" width="47.28515625" style="688" customWidth="1"/>
    <col min="13317" max="13317" width="22.7109375" style="688" customWidth="1"/>
    <col min="13318" max="13318" width="9.42578125" style="688" bestFit="1" customWidth="1"/>
    <col min="13319" max="13568" width="9.140625" style="688"/>
    <col min="13569" max="13569" width="3.7109375" style="688" customWidth="1"/>
    <col min="13570" max="13570" width="6.28515625" style="688" customWidth="1"/>
    <col min="13571" max="13571" width="8.28515625" style="688" customWidth="1"/>
    <col min="13572" max="13572" width="47.28515625" style="688" customWidth="1"/>
    <col min="13573" max="13573" width="22.7109375" style="688" customWidth="1"/>
    <col min="13574" max="13574" width="9.42578125" style="688" bestFit="1" customWidth="1"/>
    <col min="13575" max="13824" width="9.140625" style="688"/>
    <col min="13825" max="13825" width="3.7109375" style="688" customWidth="1"/>
    <col min="13826" max="13826" width="6.28515625" style="688" customWidth="1"/>
    <col min="13827" max="13827" width="8.28515625" style="688" customWidth="1"/>
    <col min="13828" max="13828" width="47.28515625" style="688" customWidth="1"/>
    <col min="13829" max="13829" width="22.7109375" style="688" customWidth="1"/>
    <col min="13830" max="13830" width="9.42578125" style="688" bestFit="1" customWidth="1"/>
    <col min="13831" max="14080" width="9.140625" style="688"/>
    <col min="14081" max="14081" width="3.7109375" style="688" customWidth="1"/>
    <col min="14082" max="14082" width="6.28515625" style="688" customWidth="1"/>
    <col min="14083" max="14083" width="8.28515625" style="688" customWidth="1"/>
    <col min="14084" max="14084" width="47.28515625" style="688" customWidth="1"/>
    <col min="14085" max="14085" width="22.7109375" style="688" customWidth="1"/>
    <col min="14086" max="14086" width="9.42578125" style="688" bestFit="1" customWidth="1"/>
    <col min="14087" max="14336" width="9.140625" style="688"/>
    <col min="14337" max="14337" width="3.7109375" style="688" customWidth="1"/>
    <col min="14338" max="14338" width="6.28515625" style="688" customWidth="1"/>
    <col min="14339" max="14339" width="8.28515625" style="688" customWidth="1"/>
    <col min="14340" max="14340" width="47.28515625" style="688" customWidth="1"/>
    <col min="14341" max="14341" width="22.7109375" style="688" customWidth="1"/>
    <col min="14342" max="14342" width="9.42578125" style="688" bestFit="1" customWidth="1"/>
    <col min="14343" max="14592" width="9.140625" style="688"/>
    <col min="14593" max="14593" width="3.7109375" style="688" customWidth="1"/>
    <col min="14594" max="14594" width="6.28515625" style="688" customWidth="1"/>
    <col min="14595" max="14595" width="8.28515625" style="688" customWidth="1"/>
    <col min="14596" max="14596" width="47.28515625" style="688" customWidth="1"/>
    <col min="14597" max="14597" width="22.7109375" style="688" customWidth="1"/>
    <col min="14598" max="14598" width="9.42578125" style="688" bestFit="1" customWidth="1"/>
    <col min="14599" max="14848" width="9.140625" style="688"/>
    <col min="14849" max="14849" width="3.7109375" style="688" customWidth="1"/>
    <col min="14850" max="14850" width="6.28515625" style="688" customWidth="1"/>
    <col min="14851" max="14851" width="8.28515625" style="688" customWidth="1"/>
    <col min="14852" max="14852" width="47.28515625" style="688" customWidth="1"/>
    <col min="14853" max="14853" width="22.7109375" style="688" customWidth="1"/>
    <col min="14854" max="14854" width="9.42578125" style="688" bestFit="1" customWidth="1"/>
    <col min="14855" max="15104" width="9.140625" style="688"/>
    <col min="15105" max="15105" width="3.7109375" style="688" customWidth="1"/>
    <col min="15106" max="15106" width="6.28515625" style="688" customWidth="1"/>
    <col min="15107" max="15107" width="8.28515625" style="688" customWidth="1"/>
    <col min="15108" max="15108" width="47.28515625" style="688" customWidth="1"/>
    <col min="15109" max="15109" width="22.7109375" style="688" customWidth="1"/>
    <col min="15110" max="15110" width="9.42578125" style="688" bestFit="1" customWidth="1"/>
    <col min="15111" max="15360" width="9.140625" style="688"/>
    <col min="15361" max="15361" width="3.7109375" style="688" customWidth="1"/>
    <col min="15362" max="15362" width="6.28515625" style="688" customWidth="1"/>
    <col min="15363" max="15363" width="8.28515625" style="688" customWidth="1"/>
    <col min="15364" max="15364" width="47.28515625" style="688" customWidth="1"/>
    <col min="15365" max="15365" width="22.7109375" style="688" customWidth="1"/>
    <col min="15366" max="15366" width="9.42578125" style="688" bestFit="1" customWidth="1"/>
    <col min="15367" max="15616" width="9.140625" style="688"/>
    <col min="15617" max="15617" width="3.7109375" style="688" customWidth="1"/>
    <col min="15618" max="15618" width="6.28515625" style="688" customWidth="1"/>
    <col min="15619" max="15619" width="8.28515625" style="688" customWidth="1"/>
    <col min="15620" max="15620" width="47.28515625" style="688" customWidth="1"/>
    <col min="15621" max="15621" width="22.7109375" style="688" customWidth="1"/>
    <col min="15622" max="15622" width="9.42578125" style="688" bestFit="1" customWidth="1"/>
    <col min="15623" max="15872" width="9.140625" style="688"/>
    <col min="15873" max="15873" width="3.7109375" style="688" customWidth="1"/>
    <col min="15874" max="15874" width="6.28515625" style="688" customWidth="1"/>
    <col min="15875" max="15875" width="8.28515625" style="688" customWidth="1"/>
    <col min="15876" max="15876" width="47.28515625" style="688" customWidth="1"/>
    <col min="15877" max="15877" width="22.7109375" style="688" customWidth="1"/>
    <col min="15878" max="15878" width="9.42578125" style="688" bestFit="1" customWidth="1"/>
    <col min="15879" max="16128" width="9.140625" style="688"/>
    <col min="16129" max="16129" width="3.7109375" style="688" customWidth="1"/>
    <col min="16130" max="16130" width="6.28515625" style="688" customWidth="1"/>
    <col min="16131" max="16131" width="8.28515625" style="688" customWidth="1"/>
    <col min="16132" max="16132" width="47.28515625" style="688" customWidth="1"/>
    <col min="16133" max="16133" width="22.7109375" style="688" customWidth="1"/>
    <col min="16134" max="16134" width="9.42578125" style="688" bestFit="1" customWidth="1"/>
    <col min="16135" max="16384" width="9.140625" style="688"/>
  </cols>
  <sheetData>
    <row r="1" spans="1:8" s="489" customFormat="1" ht="13.5" x14ac:dyDescent="0.25"/>
    <row r="2" spans="1:8" s="489" customFormat="1" ht="13.5" x14ac:dyDescent="0.25">
      <c r="D2" s="492"/>
      <c r="E2" s="493" t="s">
        <v>599</v>
      </c>
    </row>
    <row r="3" spans="1:8" s="489" customFormat="1" ht="13.5" x14ac:dyDescent="0.25">
      <c r="D3" s="492"/>
      <c r="E3" s="493" t="s">
        <v>313</v>
      </c>
    </row>
    <row r="4" spans="1:8" s="489" customFormat="1" ht="13.5" x14ac:dyDescent="0.25">
      <c r="D4" s="492"/>
      <c r="E4" s="493" t="s">
        <v>1</v>
      </c>
    </row>
    <row r="5" spans="1:8" s="489" customFormat="1" ht="13.5" x14ac:dyDescent="0.25">
      <c r="D5" s="492"/>
      <c r="E5" s="493" t="s">
        <v>314</v>
      </c>
    </row>
    <row r="6" spans="1:8" s="489" customFormat="1" ht="13.5" x14ac:dyDescent="0.25">
      <c r="D6" s="492"/>
      <c r="E6" s="493"/>
    </row>
    <row r="7" spans="1:8" s="489" customFormat="1" ht="13.5" x14ac:dyDescent="0.25"/>
    <row r="8" spans="1:8" s="489" customFormat="1" ht="15" customHeight="1" x14ac:dyDescent="0.25">
      <c r="A8" s="667" t="s">
        <v>600</v>
      </c>
      <c r="B8" s="667"/>
      <c r="C8" s="667"/>
      <c r="D8" s="667"/>
      <c r="E8" s="667"/>
    </row>
    <row r="9" spans="1:8" s="489" customFormat="1" ht="15" customHeight="1" x14ac:dyDescent="0.25">
      <c r="A9" s="667" t="s">
        <v>601</v>
      </c>
      <c r="B9" s="667"/>
      <c r="C9" s="667"/>
      <c r="D9" s="667"/>
      <c r="E9" s="667"/>
    </row>
    <row r="10" spans="1:8" s="489" customFormat="1" ht="15" customHeight="1" x14ac:dyDescent="0.25">
      <c r="A10" s="667" t="s">
        <v>602</v>
      </c>
      <c r="B10" s="667"/>
      <c r="C10" s="667"/>
      <c r="D10" s="667"/>
      <c r="E10" s="667"/>
    </row>
    <row r="11" spans="1:8" s="489" customFormat="1" ht="13.5" customHeight="1" x14ac:dyDescent="0.25">
      <c r="D11" s="494"/>
      <c r="E11" s="494"/>
    </row>
    <row r="12" spans="1:8" s="493" customFormat="1" ht="18" customHeight="1" x14ac:dyDescent="0.25">
      <c r="D12" s="644"/>
      <c r="E12" s="668" t="s">
        <v>2</v>
      </c>
    </row>
    <row r="13" spans="1:8" s="489" customFormat="1" ht="27" customHeight="1" x14ac:dyDescent="0.25">
      <c r="A13" s="498" t="s">
        <v>40</v>
      </c>
      <c r="B13" s="498" t="s">
        <v>16</v>
      </c>
      <c r="C13" s="498" t="s">
        <v>478</v>
      </c>
      <c r="D13" s="498" t="s">
        <v>480</v>
      </c>
      <c r="E13" s="498" t="s">
        <v>603</v>
      </c>
      <c r="G13" s="669"/>
      <c r="H13" s="670"/>
    </row>
    <row r="14" spans="1:8" s="552" customFormat="1" ht="9" customHeight="1" x14ac:dyDescent="0.3">
      <c r="A14" s="671">
        <v>1</v>
      </c>
      <c r="B14" s="671">
        <v>2</v>
      </c>
      <c r="C14" s="671">
        <v>3</v>
      </c>
      <c r="D14" s="671">
        <v>4</v>
      </c>
      <c r="E14" s="671">
        <v>5</v>
      </c>
    </row>
    <row r="15" spans="1:8" s="489" customFormat="1" ht="17.25" customHeight="1" x14ac:dyDescent="0.25">
      <c r="A15" s="672">
        <v>1</v>
      </c>
      <c r="B15" s="673">
        <v>801</v>
      </c>
      <c r="C15" s="673">
        <v>80195</v>
      </c>
      <c r="D15" s="674" t="s">
        <v>604</v>
      </c>
      <c r="E15" s="508">
        <v>20000</v>
      </c>
    </row>
    <row r="16" spans="1:8" s="489" customFormat="1" ht="25.5" customHeight="1" x14ac:dyDescent="0.25">
      <c r="A16" s="672">
        <v>2</v>
      </c>
      <c r="B16" s="673">
        <v>900</v>
      </c>
      <c r="C16" s="673">
        <v>90004</v>
      </c>
      <c r="D16" s="674" t="s">
        <v>605</v>
      </c>
      <c r="E16" s="508">
        <f>26000+500000+119140</f>
        <v>645140</v>
      </c>
      <c r="F16" s="511"/>
    </row>
    <row r="17" spans="1:7" s="489" customFormat="1" ht="25.5" customHeight="1" x14ac:dyDescent="0.25">
      <c r="A17" s="675">
        <v>3</v>
      </c>
      <c r="B17" s="676">
        <v>900</v>
      </c>
      <c r="C17" s="676">
        <v>90005</v>
      </c>
      <c r="D17" s="674" t="s">
        <v>606</v>
      </c>
      <c r="E17" s="677">
        <v>360000</v>
      </c>
      <c r="F17" s="511"/>
    </row>
    <row r="18" spans="1:7" s="489" customFormat="1" ht="20.25" customHeight="1" x14ac:dyDescent="0.25">
      <c r="A18" s="678">
        <v>4</v>
      </c>
      <c r="B18" s="566">
        <v>900</v>
      </c>
      <c r="C18" s="566">
        <v>90005</v>
      </c>
      <c r="D18" s="679" t="s">
        <v>607</v>
      </c>
      <c r="E18" s="677">
        <f>130000-65000</f>
        <v>65000</v>
      </c>
      <c r="F18" s="511"/>
    </row>
    <row r="19" spans="1:7" s="489" customFormat="1" ht="28.5" customHeight="1" x14ac:dyDescent="0.25">
      <c r="A19" s="675">
        <v>5</v>
      </c>
      <c r="B19" s="680">
        <v>900</v>
      </c>
      <c r="C19" s="680">
        <v>90005</v>
      </c>
      <c r="D19" s="674" t="s">
        <v>608</v>
      </c>
      <c r="E19" s="677">
        <v>100000</v>
      </c>
      <c r="F19" s="511"/>
    </row>
    <row r="20" spans="1:7" s="489" customFormat="1" ht="27" customHeight="1" x14ac:dyDescent="0.25">
      <c r="A20" s="675">
        <v>6</v>
      </c>
      <c r="B20" s="680">
        <v>900</v>
      </c>
      <c r="C20" s="680">
        <v>90026</v>
      </c>
      <c r="D20" s="674" t="s">
        <v>609</v>
      </c>
      <c r="E20" s="677">
        <v>50000</v>
      </c>
      <c r="F20" s="511"/>
    </row>
    <row r="21" spans="1:7" s="489" customFormat="1" ht="15.75" customHeight="1" x14ac:dyDescent="0.25">
      <c r="A21" s="672">
        <v>7</v>
      </c>
      <c r="B21" s="676">
        <v>900</v>
      </c>
      <c r="C21" s="676">
        <v>90095</v>
      </c>
      <c r="D21" s="681" t="s">
        <v>610</v>
      </c>
      <c r="E21" s="508">
        <f>220000-119140</f>
        <v>100860</v>
      </c>
      <c r="F21" s="511"/>
    </row>
    <row r="22" spans="1:7" s="489" customFormat="1" ht="27" customHeight="1" x14ac:dyDescent="0.25">
      <c r="A22" s="675">
        <v>8</v>
      </c>
      <c r="B22" s="676">
        <v>900</v>
      </c>
      <c r="C22" s="676">
        <v>90095</v>
      </c>
      <c r="D22" s="674" t="s">
        <v>611</v>
      </c>
      <c r="E22" s="677">
        <f>95000+65000</f>
        <v>160000</v>
      </c>
      <c r="F22" s="682"/>
      <c r="G22" s="493"/>
    </row>
    <row r="23" spans="1:7" s="687" customFormat="1" ht="21.75" customHeight="1" x14ac:dyDescent="0.25">
      <c r="A23" s="683" t="s">
        <v>536</v>
      </c>
      <c r="B23" s="684"/>
      <c r="C23" s="684"/>
      <c r="D23" s="685"/>
      <c r="E23" s="686">
        <f>SUM(E15:E22)</f>
        <v>1501000</v>
      </c>
    </row>
    <row r="24" spans="1:7" s="489" customFormat="1" ht="13.5" x14ac:dyDescent="0.25"/>
    <row r="25" spans="1:7" x14ac:dyDescent="0.2">
      <c r="A25" s="810"/>
    </row>
    <row r="26" spans="1:7" x14ac:dyDescent="0.2">
      <c r="E26" s="689"/>
    </row>
  </sheetData>
  <pageMargins left="0.70866141732283472" right="0.70866141732283472" top="0.74803149606299213" bottom="0.74803149606299213" header="0.31496062992125984" footer="0.31496062992125984"/>
  <pageSetup paperSize="9" firstPageNumber="72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C1BA-4B78-4046-A8DD-7084A25895BE}">
  <sheetPr>
    <tabColor rgb="FF00B0F0"/>
  </sheetPr>
  <dimension ref="A1:WVO81"/>
  <sheetViews>
    <sheetView zoomScale="140" zoomScaleNormal="140" workbookViewId="0"/>
  </sheetViews>
  <sheetFormatPr defaultRowHeight="16.5" x14ac:dyDescent="0.3"/>
  <cols>
    <col min="1" max="1" width="4.85546875" style="691" customWidth="1"/>
    <col min="2" max="2" width="33.42578125" style="691" customWidth="1"/>
    <col min="3" max="3" width="8.5703125" style="691" customWidth="1"/>
    <col min="4" max="4" width="9.42578125" style="691" customWidth="1"/>
    <col min="5" max="5" width="8.140625" style="691" customWidth="1"/>
    <col min="6" max="6" width="13" style="62" customWidth="1"/>
    <col min="7" max="7" width="12.85546875" style="62" customWidth="1"/>
    <col min="8" max="8" width="9.140625" style="62"/>
    <col min="9" max="9" width="10.5703125" style="62" bestFit="1" customWidth="1"/>
    <col min="10" max="76" width="9.140625" style="62"/>
    <col min="77" max="253" width="9.140625" style="691"/>
    <col min="254" max="254" width="5.28515625" style="691" customWidth="1"/>
    <col min="255" max="255" width="8" style="691" customWidth="1"/>
    <col min="256" max="256" width="5.85546875" style="691" customWidth="1"/>
    <col min="257" max="257" width="9.42578125" style="691" customWidth="1"/>
    <col min="258" max="258" width="11.28515625" style="691" customWidth="1"/>
    <col min="259" max="259" width="11" style="691" customWidth="1"/>
    <col min="260" max="260" width="13.140625" style="691" customWidth="1"/>
    <col min="261" max="261" width="11.7109375" style="691" customWidth="1"/>
    <col min="262" max="262" width="11.140625" style="691" customWidth="1"/>
    <col min="263" max="263" width="11.7109375" style="691" customWidth="1"/>
    <col min="264" max="509" width="9.140625" style="691"/>
    <col min="510" max="510" width="5.28515625" style="691" customWidth="1"/>
    <col min="511" max="511" width="8" style="691" customWidth="1"/>
    <col min="512" max="512" width="5.85546875" style="691" customWidth="1"/>
    <col min="513" max="513" width="9.42578125" style="691" customWidth="1"/>
    <col min="514" max="514" width="11.28515625" style="691" customWidth="1"/>
    <col min="515" max="515" width="11" style="691" customWidth="1"/>
    <col min="516" max="516" width="13.140625" style="691" customWidth="1"/>
    <col min="517" max="517" width="11.7109375" style="691" customWidth="1"/>
    <col min="518" max="518" width="11.140625" style="691" customWidth="1"/>
    <col min="519" max="519" width="11.7109375" style="691" customWidth="1"/>
    <col min="520" max="765" width="9.140625" style="691"/>
    <col min="766" max="766" width="5.28515625" style="691" customWidth="1"/>
    <col min="767" max="767" width="8" style="691" customWidth="1"/>
    <col min="768" max="768" width="5.85546875" style="691" customWidth="1"/>
    <col min="769" max="769" width="9.42578125" style="691" customWidth="1"/>
    <col min="770" max="770" width="11.28515625" style="691" customWidth="1"/>
    <col min="771" max="771" width="11" style="691" customWidth="1"/>
    <col min="772" max="772" width="13.140625" style="691" customWidth="1"/>
    <col min="773" max="773" width="11.7109375" style="691" customWidth="1"/>
    <col min="774" max="774" width="11.140625" style="691" customWidth="1"/>
    <col min="775" max="775" width="11.7109375" style="691" customWidth="1"/>
    <col min="776" max="1021" width="9.140625" style="691"/>
    <col min="1022" max="1022" width="5.28515625" style="691" customWidth="1"/>
    <col min="1023" max="1023" width="8" style="691" customWidth="1"/>
    <col min="1024" max="1024" width="5.85546875" style="691" customWidth="1"/>
    <col min="1025" max="1025" width="9.42578125" style="691" customWidth="1"/>
    <col min="1026" max="1026" width="11.28515625" style="691" customWidth="1"/>
    <col min="1027" max="1027" width="11" style="691" customWidth="1"/>
    <col min="1028" max="1028" width="13.140625" style="691" customWidth="1"/>
    <col min="1029" max="1029" width="11.7109375" style="691" customWidth="1"/>
    <col min="1030" max="1030" width="11.140625" style="691" customWidth="1"/>
    <col min="1031" max="1031" width="11.7109375" style="691" customWidth="1"/>
    <col min="1032" max="1277" width="9.140625" style="691"/>
    <col min="1278" max="1278" width="5.28515625" style="691" customWidth="1"/>
    <col min="1279" max="1279" width="8" style="691" customWidth="1"/>
    <col min="1280" max="1280" width="5.85546875" style="691" customWidth="1"/>
    <col min="1281" max="1281" width="9.42578125" style="691" customWidth="1"/>
    <col min="1282" max="1282" width="11.28515625" style="691" customWidth="1"/>
    <col min="1283" max="1283" width="11" style="691" customWidth="1"/>
    <col min="1284" max="1284" width="13.140625" style="691" customWidth="1"/>
    <col min="1285" max="1285" width="11.7109375" style="691" customWidth="1"/>
    <col min="1286" max="1286" width="11.140625" style="691" customWidth="1"/>
    <col min="1287" max="1287" width="11.7109375" style="691" customWidth="1"/>
    <col min="1288" max="1533" width="9.140625" style="691"/>
    <col min="1534" max="1534" width="5.28515625" style="691" customWidth="1"/>
    <col min="1535" max="1535" width="8" style="691" customWidth="1"/>
    <col min="1536" max="1536" width="5.85546875" style="691" customWidth="1"/>
    <col min="1537" max="1537" width="9.42578125" style="691" customWidth="1"/>
    <col min="1538" max="1538" width="11.28515625" style="691" customWidth="1"/>
    <col min="1539" max="1539" width="11" style="691" customWidth="1"/>
    <col min="1540" max="1540" width="13.140625" style="691" customWidth="1"/>
    <col min="1541" max="1541" width="11.7109375" style="691" customWidth="1"/>
    <col min="1542" max="1542" width="11.140625" style="691" customWidth="1"/>
    <col min="1543" max="1543" width="11.7109375" style="691" customWidth="1"/>
    <col min="1544" max="1789" width="9.140625" style="691"/>
    <col min="1790" max="1790" width="5.28515625" style="691" customWidth="1"/>
    <col min="1791" max="1791" width="8" style="691" customWidth="1"/>
    <col min="1792" max="1792" width="5.85546875" style="691" customWidth="1"/>
    <col min="1793" max="1793" width="9.42578125" style="691" customWidth="1"/>
    <col min="1794" max="1794" width="11.28515625" style="691" customWidth="1"/>
    <col min="1795" max="1795" width="11" style="691" customWidth="1"/>
    <col min="1796" max="1796" width="13.140625" style="691" customWidth="1"/>
    <col min="1797" max="1797" width="11.7109375" style="691" customWidth="1"/>
    <col min="1798" max="1798" width="11.140625" style="691" customWidth="1"/>
    <col min="1799" max="1799" width="11.7109375" style="691" customWidth="1"/>
    <col min="1800" max="2045" width="9.140625" style="691"/>
    <col min="2046" max="2046" width="5.28515625" style="691" customWidth="1"/>
    <col min="2047" max="2047" width="8" style="691" customWidth="1"/>
    <col min="2048" max="2048" width="5.85546875" style="691" customWidth="1"/>
    <col min="2049" max="2049" width="9.42578125" style="691" customWidth="1"/>
    <col min="2050" max="2050" width="11.28515625" style="691" customWidth="1"/>
    <col min="2051" max="2051" width="11" style="691" customWidth="1"/>
    <col min="2052" max="2052" width="13.140625" style="691" customWidth="1"/>
    <col min="2053" max="2053" width="11.7109375" style="691" customWidth="1"/>
    <col min="2054" max="2054" width="11.140625" style="691" customWidth="1"/>
    <col min="2055" max="2055" width="11.7109375" style="691" customWidth="1"/>
    <col min="2056" max="2301" width="9.140625" style="691"/>
    <col min="2302" max="2302" width="5.28515625" style="691" customWidth="1"/>
    <col min="2303" max="2303" width="8" style="691" customWidth="1"/>
    <col min="2304" max="2304" width="5.85546875" style="691" customWidth="1"/>
    <col min="2305" max="2305" width="9.42578125" style="691" customWidth="1"/>
    <col min="2306" max="2306" width="11.28515625" style="691" customWidth="1"/>
    <col min="2307" max="2307" width="11" style="691" customWidth="1"/>
    <col min="2308" max="2308" width="13.140625" style="691" customWidth="1"/>
    <col min="2309" max="2309" width="11.7109375" style="691" customWidth="1"/>
    <col min="2310" max="2310" width="11.140625" style="691" customWidth="1"/>
    <col min="2311" max="2311" width="11.7109375" style="691" customWidth="1"/>
    <col min="2312" max="2557" width="9.140625" style="691"/>
    <col min="2558" max="2558" width="5.28515625" style="691" customWidth="1"/>
    <col min="2559" max="2559" width="8" style="691" customWidth="1"/>
    <col min="2560" max="2560" width="5.85546875" style="691" customWidth="1"/>
    <col min="2561" max="2561" width="9.42578125" style="691" customWidth="1"/>
    <col min="2562" max="2562" width="11.28515625" style="691" customWidth="1"/>
    <col min="2563" max="2563" width="11" style="691" customWidth="1"/>
    <col min="2564" max="2564" width="13.140625" style="691" customWidth="1"/>
    <col min="2565" max="2565" width="11.7109375" style="691" customWidth="1"/>
    <col min="2566" max="2566" width="11.140625" style="691" customWidth="1"/>
    <col min="2567" max="2567" width="11.7109375" style="691" customWidth="1"/>
    <col min="2568" max="2813" width="9.140625" style="691"/>
    <col min="2814" max="2814" width="5.28515625" style="691" customWidth="1"/>
    <col min="2815" max="2815" width="8" style="691" customWidth="1"/>
    <col min="2816" max="2816" width="5.85546875" style="691" customWidth="1"/>
    <col min="2817" max="2817" width="9.42578125" style="691" customWidth="1"/>
    <col min="2818" max="2818" width="11.28515625" style="691" customWidth="1"/>
    <col min="2819" max="2819" width="11" style="691" customWidth="1"/>
    <col min="2820" max="2820" width="13.140625" style="691" customWidth="1"/>
    <col min="2821" max="2821" width="11.7109375" style="691" customWidth="1"/>
    <col min="2822" max="2822" width="11.140625" style="691" customWidth="1"/>
    <col min="2823" max="2823" width="11.7109375" style="691" customWidth="1"/>
    <col min="2824" max="3069" width="9.140625" style="691"/>
    <col min="3070" max="3070" width="5.28515625" style="691" customWidth="1"/>
    <col min="3071" max="3071" width="8" style="691" customWidth="1"/>
    <col min="3072" max="3072" width="5.85546875" style="691" customWidth="1"/>
    <col min="3073" max="3073" width="9.42578125" style="691" customWidth="1"/>
    <col min="3074" max="3074" width="11.28515625" style="691" customWidth="1"/>
    <col min="3075" max="3075" width="11" style="691" customWidth="1"/>
    <col min="3076" max="3076" width="13.140625" style="691" customWidth="1"/>
    <col min="3077" max="3077" width="11.7109375" style="691" customWidth="1"/>
    <col min="3078" max="3078" width="11.140625" style="691" customWidth="1"/>
    <col min="3079" max="3079" width="11.7109375" style="691" customWidth="1"/>
    <col min="3080" max="3325" width="9.140625" style="691"/>
    <col min="3326" max="3326" width="5.28515625" style="691" customWidth="1"/>
    <col min="3327" max="3327" width="8" style="691" customWidth="1"/>
    <col min="3328" max="3328" width="5.85546875" style="691" customWidth="1"/>
    <col min="3329" max="3329" width="9.42578125" style="691" customWidth="1"/>
    <col min="3330" max="3330" width="11.28515625" style="691" customWidth="1"/>
    <col min="3331" max="3331" width="11" style="691" customWidth="1"/>
    <col min="3332" max="3332" width="13.140625" style="691" customWidth="1"/>
    <col min="3333" max="3333" width="11.7109375" style="691" customWidth="1"/>
    <col min="3334" max="3334" width="11.140625" style="691" customWidth="1"/>
    <col min="3335" max="3335" width="11.7109375" style="691" customWidth="1"/>
    <col min="3336" max="3581" width="9.140625" style="691"/>
    <col min="3582" max="3582" width="5.28515625" style="691" customWidth="1"/>
    <col min="3583" max="3583" width="8" style="691" customWidth="1"/>
    <col min="3584" max="3584" width="5.85546875" style="691" customWidth="1"/>
    <col min="3585" max="3585" width="9.42578125" style="691" customWidth="1"/>
    <col min="3586" max="3586" width="11.28515625" style="691" customWidth="1"/>
    <col min="3587" max="3587" width="11" style="691" customWidth="1"/>
    <col min="3588" max="3588" width="13.140625" style="691" customWidth="1"/>
    <col min="3589" max="3589" width="11.7109375" style="691" customWidth="1"/>
    <col min="3590" max="3590" width="11.140625" style="691" customWidth="1"/>
    <col min="3591" max="3591" width="11.7109375" style="691" customWidth="1"/>
    <col min="3592" max="3837" width="9.140625" style="691"/>
    <col min="3838" max="3838" width="5.28515625" style="691" customWidth="1"/>
    <col min="3839" max="3839" width="8" style="691" customWidth="1"/>
    <col min="3840" max="3840" width="5.85546875" style="691" customWidth="1"/>
    <col min="3841" max="3841" width="9.42578125" style="691" customWidth="1"/>
    <col min="3842" max="3842" width="11.28515625" style="691" customWidth="1"/>
    <col min="3843" max="3843" width="11" style="691" customWidth="1"/>
    <col min="3844" max="3844" width="13.140625" style="691" customWidth="1"/>
    <col min="3845" max="3845" width="11.7109375" style="691" customWidth="1"/>
    <col min="3846" max="3846" width="11.140625" style="691" customWidth="1"/>
    <col min="3847" max="3847" width="11.7109375" style="691" customWidth="1"/>
    <col min="3848" max="4093" width="9.140625" style="691"/>
    <col min="4094" max="4094" width="5.28515625" style="691" customWidth="1"/>
    <col min="4095" max="4095" width="8" style="691" customWidth="1"/>
    <col min="4096" max="4096" width="5.85546875" style="691" customWidth="1"/>
    <col min="4097" max="4097" width="9.42578125" style="691" customWidth="1"/>
    <col min="4098" max="4098" width="11.28515625" style="691" customWidth="1"/>
    <col min="4099" max="4099" width="11" style="691" customWidth="1"/>
    <col min="4100" max="4100" width="13.140625" style="691" customWidth="1"/>
    <col min="4101" max="4101" width="11.7109375" style="691" customWidth="1"/>
    <col min="4102" max="4102" width="11.140625" style="691" customWidth="1"/>
    <col min="4103" max="4103" width="11.7109375" style="691" customWidth="1"/>
    <col min="4104" max="4349" width="9.140625" style="691"/>
    <col min="4350" max="4350" width="5.28515625" style="691" customWidth="1"/>
    <col min="4351" max="4351" width="8" style="691" customWidth="1"/>
    <col min="4352" max="4352" width="5.85546875" style="691" customWidth="1"/>
    <col min="4353" max="4353" width="9.42578125" style="691" customWidth="1"/>
    <col min="4354" max="4354" width="11.28515625" style="691" customWidth="1"/>
    <col min="4355" max="4355" width="11" style="691" customWidth="1"/>
    <col min="4356" max="4356" width="13.140625" style="691" customWidth="1"/>
    <col min="4357" max="4357" width="11.7109375" style="691" customWidth="1"/>
    <col min="4358" max="4358" width="11.140625" style="691" customWidth="1"/>
    <col min="4359" max="4359" width="11.7109375" style="691" customWidth="1"/>
    <col min="4360" max="4605" width="9.140625" style="691"/>
    <col min="4606" max="4606" width="5.28515625" style="691" customWidth="1"/>
    <col min="4607" max="4607" width="8" style="691" customWidth="1"/>
    <col min="4608" max="4608" width="5.85546875" style="691" customWidth="1"/>
    <col min="4609" max="4609" width="9.42578125" style="691" customWidth="1"/>
    <col min="4610" max="4610" width="11.28515625" style="691" customWidth="1"/>
    <col min="4611" max="4611" width="11" style="691" customWidth="1"/>
    <col min="4612" max="4612" width="13.140625" style="691" customWidth="1"/>
    <col min="4613" max="4613" width="11.7109375" style="691" customWidth="1"/>
    <col min="4614" max="4614" width="11.140625" style="691" customWidth="1"/>
    <col min="4615" max="4615" width="11.7109375" style="691" customWidth="1"/>
    <col min="4616" max="4861" width="9.140625" style="691"/>
    <col min="4862" max="4862" width="5.28515625" style="691" customWidth="1"/>
    <col min="4863" max="4863" width="8" style="691" customWidth="1"/>
    <col min="4864" max="4864" width="5.85546875" style="691" customWidth="1"/>
    <col min="4865" max="4865" width="9.42578125" style="691" customWidth="1"/>
    <col min="4866" max="4866" width="11.28515625" style="691" customWidth="1"/>
    <col min="4867" max="4867" width="11" style="691" customWidth="1"/>
    <col min="4868" max="4868" width="13.140625" style="691" customWidth="1"/>
    <col min="4869" max="4869" width="11.7109375" style="691" customWidth="1"/>
    <col min="4870" max="4870" width="11.140625" style="691" customWidth="1"/>
    <col min="4871" max="4871" width="11.7109375" style="691" customWidth="1"/>
    <col min="4872" max="5117" width="9.140625" style="691"/>
    <col min="5118" max="5118" width="5.28515625" style="691" customWidth="1"/>
    <col min="5119" max="5119" width="8" style="691" customWidth="1"/>
    <col min="5120" max="5120" width="5.85546875" style="691" customWidth="1"/>
    <col min="5121" max="5121" width="9.42578125" style="691" customWidth="1"/>
    <col min="5122" max="5122" width="11.28515625" style="691" customWidth="1"/>
    <col min="5123" max="5123" width="11" style="691" customWidth="1"/>
    <col min="5124" max="5124" width="13.140625" style="691" customWidth="1"/>
    <col min="5125" max="5125" width="11.7109375" style="691" customWidth="1"/>
    <col min="5126" max="5126" width="11.140625" style="691" customWidth="1"/>
    <col min="5127" max="5127" width="11.7109375" style="691" customWidth="1"/>
    <col min="5128" max="5373" width="9.140625" style="691"/>
    <col min="5374" max="5374" width="5.28515625" style="691" customWidth="1"/>
    <col min="5375" max="5375" width="8" style="691" customWidth="1"/>
    <col min="5376" max="5376" width="5.85546875" style="691" customWidth="1"/>
    <col min="5377" max="5377" width="9.42578125" style="691" customWidth="1"/>
    <col min="5378" max="5378" width="11.28515625" style="691" customWidth="1"/>
    <col min="5379" max="5379" width="11" style="691" customWidth="1"/>
    <col min="5380" max="5380" width="13.140625" style="691" customWidth="1"/>
    <col min="5381" max="5381" width="11.7109375" style="691" customWidth="1"/>
    <col min="5382" max="5382" width="11.140625" style="691" customWidth="1"/>
    <col min="5383" max="5383" width="11.7109375" style="691" customWidth="1"/>
    <col min="5384" max="5629" width="9.140625" style="691"/>
    <col min="5630" max="5630" width="5.28515625" style="691" customWidth="1"/>
    <col min="5631" max="5631" width="8" style="691" customWidth="1"/>
    <col min="5632" max="5632" width="5.85546875" style="691" customWidth="1"/>
    <col min="5633" max="5633" width="9.42578125" style="691" customWidth="1"/>
    <col min="5634" max="5634" width="11.28515625" style="691" customWidth="1"/>
    <col min="5635" max="5635" width="11" style="691" customWidth="1"/>
    <col min="5636" max="5636" width="13.140625" style="691" customWidth="1"/>
    <col min="5637" max="5637" width="11.7109375" style="691" customWidth="1"/>
    <col min="5638" max="5638" width="11.140625" style="691" customWidth="1"/>
    <col min="5639" max="5639" width="11.7109375" style="691" customWidth="1"/>
    <col min="5640" max="5885" width="9.140625" style="691"/>
    <col min="5886" max="5886" width="5.28515625" style="691" customWidth="1"/>
    <col min="5887" max="5887" width="8" style="691" customWidth="1"/>
    <col min="5888" max="5888" width="5.85546875" style="691" customWidth="1"/>
    <col min="5889" max="5889" width="9.42578125" style="691" customWidth="1"/>
    <col min="5890" max="5890" width="11.28515625" style="691" customWidth="1"/>
    <col min="5891" max="5891" width="11" style="691" customWidth="1"/>
    <col min="5892" max="5892" width="13.140625" style="691" customWidth="1"/>
    <col min="5893" max="5893" width="11.7109375" style="691" customWidth="1"/>
    <col min="5894" max="5894" width="11.140625" style="691" customWidth="1"/>
    <col min="5895" max="5895" width="11.7109375" style="691" customWidth="1"/>
    <col min="5896" max="6141" width="9.140625" style="691"/>
    <col min="6142" max="6142" width="5.28515625" style="691" customWidth="1"/>
    <col min="6143" max="6143" width="8" style="691" customWidth="1"/>
    <col min="6144" max="6144" width="5.85546875" style="691" customWidth="1"/>
    <col min="6145" max="6145" width="9.42578125" style="691" customWidth="1"/>
    <col min="6146" max="6146" width="11.28515625" style="691" customWidth="1"/>
    <col min="6147" max="6147" width="11" style="691" customWidth="1"/>
    <col min="6148" max="6148" width="13.140625" style="691" customWidth="1"/>
    <col min="6149" max="6149" width="11.7109375" style="691" customWidth="1"/>
    <col min="6150" max="6150" width="11.140625" style="691" customWidth="1"/>
    <col min="6151" max="6151" width="11.7109375" style="691" customWidth="1"/>
    <col min="6152" max="6397" width="9.140625" style="691"/>
    <col min="6398" max="6398" width="5.28515625" style="691" customWidth="1"/>
    <col min="6399" max="6399" width="8" style="691" customWidth="1"/>
    <col min="6400" max="6400" width="5.85546875" style="691" customWidth="1"/>
    <col min="6401" max="6401" width="9.42578125" style="691" customWidth="1"/>
    <col min="6402" max="6402" width="11.28515625" style="691" customWidth="1"/>
    <col min="6403" max="6403" width="11" style="691" customWidth="1"/>
    <col min="6404" max="6404" width="13.140625" style="691" customWidth="1"/>
    <col min="6405" max="6405" width="11.7109375" style="691" customWidth="1"/>
    <col min="6406" max="6406" width="11.140625" style="691" customWidth="1"/>
    <col min="6407" max="6407" width="11.7109375" style="691" customWidth="1"/>
    <col min="6408" max="6653" width="9.140625" style="691"/>
    <col min="6654" max="6654" width="5.28515625" style="691" customWidth="1"/>
    <col min="6655" max="6655" width="8" style="691" customWidth="1"/>
    <col min="6656" max="6656" width="5.85546875" style="691" customWidth="1"/>
    <col min="6657" max="6657" width="9.42578125" style="691" customWidth="1"/>
    <col min="6658" max="6658" width="11.28515625" style="691" customWidth="1"/>
    <col min="6659" max="6659" width="11" style="691" customWidth="1"/>
    <col min="6660" max="6660" width="13.140625" style="691" customWidth="1"/>
    <col min="6661" max="6661" width="11.7109375" style="691" customWidth="1"/>
    <col min="6662" max="6662" width="11.140625" style="691" customWidth="1"/>
    <col min="6663" max="6663" width="11.7109375" style="691" customWidth="1"/>
    <col min="6664" max="6909" width="9.140625" style="691"/>
    <col min="6910" max="6910" width="5.28515625" style="691" customWidth="1"/>
    <col min="6911" max="6911" width="8" style="691" customWidth="1"/>
    <col min="6912" max="6912" width="5.85546875" style="691" customWidth="1"/>
    <col min="6913" max="6913" width="9.42578125" style="691" customWidth="1"/>
    <col min="6914" max="6914" width="11.28515625" style="691" customWidth="1"/>
    <col min="6915" max="6915" width="11" style="691" customWidth="1"/>
    <col min="6916" max="6916" width="13.140625" style="691" customWidth="1"/>
    <col min="6917" max="6917" width="11.7109375" style="691" customWidth="1"/>
    <col min="6918" max="6918" width="11.140625" style="691" customWidth="1"/>
    <col min="6919" max="6919" width="11.7109375" style="691" customWidth="1"/>
    <col min="6920" max="7165" width="9.140625" style="691"/>
    <col min="7166" max="7166" width="5.28515625" style="691" customWidth="1"/>
    <col min="7167" max="7167" width="8" style="691" customWidth="1"/>
    <col min="7168" max="7168" width="5.85546875" style="691" customWidth="1"/>
    <col min="7169" max="7169" width="9.42578125" style="691" customWidth="1"/>
    <col min="7170" max="7170" width="11.28515625" style="691" customWidth="1"/>
    <col min="7171" max="7171" width="11" style="691" customWidth="1"/>
    <col min="7172" max="7172" width="13.140625" style="691" customWidth="1"/>
    <col min="7173" max="7173" width="11.7109375" style="691" customWidth="1"/>
    <col min="7174" max="7174" width="11.140625" style="691" customWidth="1"/>
    <col min="7175" max="7175" width="11.7109375" style="691" customWidth="1"/>
    <col min="7176" max="7421" width="9.140625" style="691"/>
    <col min="7422" max="7422" width="5.28515625" style="691" customWidth="1"/>
    <col min="7423" max="7423" width="8" style="691" customWidth="1"/>
    <col min="7424" max="7424" width="5.85546875" style="691" customWidth="1"/>
    <col min="7425" max="7425" width="9.42578125" style="691" customWidth="1"/>
    <col min="7426" max="7426" width="11.28515625" style="691" customWidth="1"/>
    <col min="7427" max="7427" width="11" style="691" customWidth="1"/>
    <col min="7428" max="7428" width="13.140625" style="691" customWidth="1"/>
    <col min="7429" max="7429" width="11.7109375" style="691" customWidth="1"/>
    <col min="7430" max="7430" width="11.140625" style="691" customWidth="1"/>
    <col min="7431" max="7431" width="11.7109375" style="691" customWidth="1"/>
    <col min="7432" max="7677" width="9.140625" style="691"/>
    <col min="7678" max="7678" width="5.28515625" style="691" customWidth="1"/>
    <col min="7679" max="7679" width="8" style="691" customWidth="1"/>
    <col min="7680" max="7680" width="5.85546875" style="691" customWidth="1"/>
    <col min="7681" max="7681" width="9.42578125" style="691" customWidth="1"/>
    <col min="7682" max="7682" width="11.28515625" style="691" customWidth="1"/>
    <col min="7683" max="7683" width="11" style="691" customWidth="1"/>
    <col min="7684" max="7684" width="13.140625" style="691" customWidth="1"/>
    <col min="7685" max="7685" width="11.7109375" style="691" customWidth="1"/>
    <col min="7686" max="7686" width="11.140625" style="691" customWidth="1"/>
    <col min="7687" max="7687" width="11.7109375" style="691" customWidth="1"/>
    <col min="7688" max="7933" width="9.140625" style="691"/>
    <col min="7934" max="7934" width="5.28515625" style="691" customWidth="1"/>
    <col min="7935" max="7935" width="8" style="691" customWidth="1"/>
    <col min="7936" max="7936" width="5.85546875" style="691" customWidth="1"/>
    <col min="7937" max="7937" width="9.42578125" style="691" customWidth="1"/>
    <col min="7938" max="7938" width="11.28515625" style="691" customWidth="1"/>
    <col min="7939" max="7939" width="11" style="691" customWidth="1"/>
    <col min="7940" max="7940" width="13.140625" style="691" customWidth="1"/>
    <col min="7941" max="7941" width="11.7109375" style="691" customWidth="1"/>
    <col min="7942" max="7942" width="11.140625" style="691" customWidth="1"/>
    <col min="7943" max="7943" width="11.7109375" style="691" customWidth="1"/>
    <col min="7944" max="8189" width="9.140625" style="691"/>
    <col min="8190" max="8190" width="5.28515625" style="691" customWidth="1"/>
    <col min="8191" max="8191" width="8" style="691" customWidth="1"/>
    <col min="8192" max="8192" width="5.85546875" style="691" customWidth="1"/>
    <col min="8193" max="8193" width="9.42578125" style="691" customWidth="1"/>
    <col min="8194" max="8194" width="11.28515625" style="691" customWidth="1"/>
    <col min="8195" max="8195" width="11" style="691" customWidth="1"/>
    <col min="8196" max="8196" width="13.140625" style="691" customWidth="1"/>
    <col min="8197" max="8197" width="11.7109375" style="691" customWidth="1"/>
    <col min="8198" max="8198" width="11.140625" style="691" customWidth="1"/>
    <col min="8199" max="8199" width="11.7109375" style="691" customWidth="1"/>
    <col min="8200" max="8445" width="9.140625" style="691"/>
    <col min="8446" max="8446" width="5.28515625" style="691" customWidth="1"/>
    <col min="8447" max="8447" width="8" style="691" customWidth="1"/>
    <col min="8448" max="8448" width="5.85546875" style="691" customWidth="1"/>
    <col min="8449" max="8449" width="9.42578125" style="691" customWidth="1"/>
    <col min="8450" max="8450" width="11.28515625" style="691" customWidth="1"/>
    <col min="8451" max="8451" width="11" style="691" customWidth="1"/>
    <col min="8452" max="8452" width="13.140625" style="691" customWidth="1"/>
    <col min="8453" max="8453" width="11.7109375" style="691" customWidth="1"/>
    <col min="8454" max="8454" width="11.140625" style="691" customWidth="1"/>
    <col min="8455" max="8455" width="11.7109375" style="691" customWidth="1"/>
    <col min="8456" max="8701" width="9.140625" style="691"/>
    <col min="8702" max="8702" width="5.28515625" style="691" customWidth="1"/>
    <col min="8703" max="8703" width="8" style="691" customWidth="1"/>
    <col min="8704" max="8704" width="5.85546875" style="691" customWidth="1"/>
    <col min="8705" max="8705" width="9.42578125" style="691" customWidth="1"/>
    <col min="8706" max="8706" width="11.28515625" style="691" customWidth="1"/>
    <col min="8707" max="8707" width="11" style="691" customWidth="1"/>
    <col min="8708" max="8708" width="13.140625" style="691" customWidth="1"/>
    <col min="8709" max="8709" width="11.7109375" style="691" customWidth="1"/>
    <col min="8710" max="8710" width="11.140625" style="691" customWidth="1"/>
    <col min="8711" max="8711" width="11.7109375" style="691" customWidth="1"/>
    <col min="8712" max="8957" width="9.140625" style="691"/>
    <col min="8958" max="8958" width="5.28515625" style="691" customWidth="1"/>
    <col min="8959" max="8959" width="8" style="691" customWidth="1"/>
    <col min="8960" max="8960" width="5.85546875" style="691" customWidth="1"/>
    <col min="8961" max="8961" width="9.42578125" style="691" customWidth="1"/>
    <col min="8962" max="8962" width="11.28515625" style="691" customWidth="1"/>
    <col min="8963" max="8963" width="11" style="691" customWidth="1"/>
    <col min="8964" max="8964" width="13.140625" style="691" customWidth="1"/>
    <col min="8965" max="8965" width="11.7109375" style="691" customWidth="1"/>
    <col min="8966" max="8966" width="11.140625" style="691" customWidth="1"/>
    <col min="8967" max="8967" width="11.7109375" style="691" customWidth="1"/>
    <col min="8968" max="9213" width="9.140625" style="691"/>
    <col min="9214" max="9214" width="5.28515625" style="691" customWidth="1"/>
    <col min="9215" max="9215" width="8" style="691" customWidth="1"/>
    <col min="9216" max="9216" width="5.85546875" style="691" customWidth="1"/>
    <col min="9217" max="9217" width="9.42578125" style="691" customWidth="1"/>
    <col min="9218" max="9218" width="11.28515625" style="691" customWidth="1"/>
    <col min="9219" max="9219" width="11" style="691" customWidth="1"/>
    <col min="9220" max="9220" width="13.140625" style="691" customWidth="1"/>
    <col min="9221" max="9221" width="11.7109375" style="691" customWidth="1"/>
    <col min="9222" max="9222" width="11.140625" style="691" customWidth="1"/>
    <col min="9223" max="9223" width="11.7109375" style="691" customWidth="1"/>
    <col min="9224" max="9469" width="9.140625" style="691"/>
    <col min="9470" max="9470" width="5.28515625" style="691" customWidth="1"/>
    <col min="9471" max="9471" width="8" style="691" customWidth="1"/>
    <col min="9472" max="9472" width="5.85546875" style="691" customWidth="1"/>
    <col min="9473" max="9473" width="9.42578125" style="691" customWidth="1"/>
    <col min="9474" max="9474" width="11.28515625" style="691" customWidth="1"/>
    <col min="9475" max="9475" width="11" style="691" customWidth="1"/>
    <col min="9476" max="9476" width="13.140625" style="691" customWidth="1"/>
    <col min="9477" max="9477" width="11.7109375" style="691" customWidth="1"/>
    <col min="9478" max="9478" width="11.140625" style="691" customWidth="1"/>
    <col min="9479" max="9479" width="11.7109375" style="691" customWidth="1"/>
    <col min="9480" max="9725" width="9.140625" style="691"/>
    <col min="9726" max="9726" width="5.28515625" style="691" customWidth="1"/>
    <col min="9727" max="9727" width="8" style="691" customWidth="1"/>
    <col min="9728" max="9728" width="5.85546875" style="691" customWidth="1"/>
    <col min="9729" max="9729" width="9.42578125" style="691" customWidth="1"/>
    <col min="9730" max="9730" width="11.28515625" style="691" customWidth="1"/>
    <col min="9731" max="9731" width="11" style="691" customWidth="1"/>
    <col min="9732" max="9732" width="13.140625" style="691" customWidth="1"/>
    <col min="9733" max="9733" width="11.7109375" style="691" customWidth="1"/>
    <col min="9734" max="9734" width="11.140625" style="691" customWidth="1"/>
    <col min="9735" max="9735" width="11.7109375" style="691" customWidth="1"/>
    <col min="9736" max="9981" width="9.140625" style="691"/>
    <col min="9982" max="9982" width="5.28515625" style="691" customWidth="1"/>
    <col min="9983" max="9983" width="8" style="691" customWidth="1"/>
    <col min="9984" max="9984" width="5.85546875" style="691" customWidth="1"/>
    <col min="9985" max="9985" width="9.42578125" style="691" customWidth="1"/>
    <col min="9986" max="9986" width="11.28515625" style="691" customWidth="1"/>
    <col min="9987" max="9987" width="11" style="691" customWidth="1"/>
    <col min="9988" max="9988" width="13.140625" style="691" customWidth="1"/>
    <col min="9989" max="9989" width="11.7109375" style="691" customWidth="1"/>
    <col min="9990" max="9990" width="11.140625" style="691" customWidth="1"/>
    <col min="9991" max="9991" width="11.7109375" style="691" customWidth="1"/>
    <col min="9992" max="10237" width="9.140625" style="691"/>
    <col min="10238" max="10238" width="5.28515625" style="691" customWidth="1"/>
    <col min="10239" max="10239" width="8" style="691" customWidth="1"/>
    <col min="10240" max="10240" width="5.85546875" style="691" customWidth="1"/>
    <col min="10241" max="10241" width="9.42578125" style="691" customWidth="1"/>
    <col min="10242" max="10242" width="11.28515625" style="691" customWidth="1"/>
    <col min="10243" max="10243" width="11" style="691" customWidth="1"/>
    <col min="10244" max="10244" width="13.140625" style="691" customWidth="1"/>
    <col min="10245" max="10245" width="11.7109375" style="691" customWidth="1"/>
    <col min="10246" max="10246" width="11.140625" style="691" customWidth="1"/>
    <col min="10247" max="10247" width="11.7109375" style="691" customWidth="1"/>
    <col min="10248" max="10493" width="9.140625" style="691"/>
    <col min="10494" max="10494" width="5.28515625" style="691" customWidth="1"/>
    <col min="10495" max="10495" width="8" style="691" customWidth="1"/>
    <col min="10496" max="10496" width="5.85546875" style="691" customWidth="1"/>
    <col min="10497" max="10497" width="9.42578125" style="691" customWidth="1"/>
    <col min="10498" max="10498" width="11.28515625" style="691" customWidth="1"/>
    <col min="10499" max="10499" width="11" style="691" customWidth="1"/>
    <col min="10500" max="10500" width="13.140625" style="691" customWidth="1"/>
    <col min="10501" max="10501" width="11.7109375" style="691" customWidth="1"/>
    <col min="10502" max="10502" width="11.140625" style="691" customWidth="1"/>
    <col min="10503" max="10503" width="11.7109375" style="691" customWidth="1"/>
    <col min="10504" max="10749" width="9.140625" style="691"/>
    <col min="10750" max="10750" width="5.28515625" style="691" customWidth="1"/>
    <col min="10751" max="10751" width="8" style="691" customWidth="1"/>
    <col min="10752" max="10752" width="5.85546875" style="691" customWidth="1"/>
    <col min="10753" max="10753" width="9.42578125" style="691" customWidth="1"/>
    <col min="10754" max="10754" width="11.28515625" style="691" customWidth="1"/>
    <col min="10755" max="10755" width="11" style="691" customWidth="1"/>
    <col min="10756" max="10756" width="13.140625" style="691" customWidth="1"/>
    <col min="10757" max="10757" width="11.7109375" style="691" customWidth="1"/>
    <col min="10758" max="10758" width="11.140625" style="691" customWidth="1"/>
    <col min="10759" max="10759" width="11.7109375" style="691" customWidth="1"/>
    <col min="10760" max="11005" width="9.140625" style="691"/>
    <col min="11006" max="11006" width="5.28515625" style="691" customWidth="1"/>
    <col min="11007" max="11007" width="8" style="691" customWidth="1"/>
    <col min="11008" max="11008" width="5.85546875" style="691" customWidth="1"/>
    <col min="11009" max="11009" width="9.42578125" style="691" customWidth="1"/>
    <col min="11010" max="11010" width="11.28515625" style="691" customWidth="1"/>
    <col min="11011" max="11011" width="11" style="691" customWidth="1"/>
    <col min="11012" max="11012" width="13.140625" style="691" customWidth="1"/>
    <col min="11013" max="11013" width="11.7109375" style="691" customWidth="1"/>
    <col min="11014" max="11014" width="11.140625" style="691" customWidth="1"/>
    <col min="11015" max="11015" width="11.7109375" style="691" customWidth="1"/>
    <col min="11016" max="11261" width="9.140625" style="691"/>
    <col min="11262" max="11262" width="5.28515625" style="691" customWidth="1"/>
    <col min="11263" max="11263" width="8" style="691" customWidth="1"/>
    <col min="11264" max="11264" width="5.85546875" style="691" customWidth="1"/>
    <col min="11265" max="11265" width="9.42578125" style="691" customWidth="1"/>
    <col min="11266" max="11266" width="11.28515625" style="691" customWidth="1"/>
    <col min="11267" max="11267" width="11" style="691" customWidth="1"/>
    <col min="11268" max="11268" width="13.140625" style="691" customWidth="1"/>
    <col min="11269" max="11269" width="11.7109375" style="691" customWidth="1"/>
    <col min="11270" max="11270" width="11.140625" style="691" customWidth="1"/>
    <col min="11271" max="11271" width="11.7109375" style="691" customWidth="1"/>
    <col min="11272" max="11517" width="9.140625" style="691"/>
    <col min="11518" max="11518" width="5.28515625" style="691" customWidth="1"/>
    <col min="11519" max="11519" width="8" style="691" customWidth="1"/>
    <col min="11520" max="11520" width="5.85546875" style="691" customWidth="1"/>
    <col min="11521" max="11521" width="9.42578125" style="691" customWidth="1"/>
    <col min="11522" max="11522" width="11.28515625" style="691" customWidth="1"/>
    <col min="11523" max="11523" width="11" style="691" customWidth="1"/>
    <col min="11524" max="11524" width="13.140625" style="691" customWidth="1"/>
    <col min="11525" max="11525" width="11.7109375" style="691" customWidth="1"/>
    <col min="11526" max="11526" width="11.140625" style="691" customWidth="1"/>
    <col min="11527" max="11527" width="11.7109375" style="691" customWidth="1"/>
    <col min="11528" max="11773" width="9.140625" style="691"/>
    <col min="11774" max="11774" width="5.28515625" style="691" customWidth="1"/>
    <col min="11775" max="11775" width="8" style="691" customWidth="1"/>
    <col min="11776" max="11776" width="5.85546875" style="691" customWidth="1"/>
    <col min="11777" max="11777" width="9.42578125" style="691" customWidth="1"/>
    <col min="11778" max="11778" width="11.28515625" style="691" customWidth="1"/>
    <col min="11779" max="11779" width="11" style="691" customWidth="1"/>
    <col min="11780" max="11780" width="13.140625" style="691" customWidth="1"/>
    <col min="11781" max="11781" width="11.7109375" style="691" customWidth="1"/>
    <col min="11782" max="11782" width="11.140625" style="691" customWidth="1"/>
    <col min="11783" max="11783" width="11.7109375" style="691" customWidth="1"/>
    <col min="11784" max="12029" width="9.140625" style="691"/>
    <col min="12030" max="12030" width="5.28515625" style="691" customWidth="1"/>
    <col min="12031" max="12031" width="8" style="691" customWidth="1"/>
    <col min="12032" max="12032" width="5.85546875" style="691" customWidth="1"/>
    <col min="12033" max="12033" width="9.42578125" style="691" customWidth="1"/>
    <col min="12034" max="12034" width="11.28515625" style="691" customWidth="1"/>
    <col min="12035" max="12035" width="11" style="691" customWidth="1"/>
    <col min="12036" max="12036" width="13.140625" style="691" customWidth="1"/>
    <col min="12037" max="12037" width="11.7109375" style="691" customWidth="1"/>
    <col min="12038" max="12038" width="11.140625" style="691" customWidth="1"/>
    <col min="12039" max="12039" width="11.7109375" style="691" customWidth="1"/>
    <col min="12040" max="12285" width="9.140625" style="691"/>
    <col min="12286" max="12286" width="5.28515625" style="691" customWidth="1"/>
    <col min="12287" max="12287" width="8" style="691" customWidth="1"/>
    <col min="12288" max="12288" width="5.85546875" style="691" customWidth="1"/>
    <col min="12289" max="12289" width="9.42578125" style="691" customWidth="1"/>
    <col min="12290" max="12290" width="11.28515625" style="691" customWidth="1"/>
    <col min="12291" max="12291" width="11" style="691" customWidth="1"/>
    <col min="12292" max="12292" width="13.140625" style="691" customWidth="1"/>
    <col min="12293" max="12293" width="11.7109375" style="691" customWidth="1"/>
    <col min="12294" max="12294" width="11.140625" style="691" customWidth="1"/>
    <col min="12295" max="12295" width="11.7109375" style="691" customWidth="1"/>
    <col min="12296" max="12541" width="9.140625" style="691"/>
    <col min="12542" max="12542" width="5.28515625" style="691" customWidth="1"/>
    <col min="12543" max="12543" width="8" style="691" customWidth="1"/>
    <col min="12544" max="12544" width="5.85546875" style="691" customWidth="1"/>
    <col min="12545" max="12545" width="9.42578125" style="691" customWidth="1"/>
    <col min="12546" max="12546" width="11.28515625" style="691" customWidth="1"/>
    <col min="12547" max="12547" width="11" style="691" customWidth="1"/>
    <col min="12548" max="12548" width="13.140625" style="691" customWidth="1"/>
    <col min="12549" max="12549" width="11.7109375" style="691" customWidth="1"/>
    <col min="12550" max="12550" width="11.140625" style="691" customWidth="1"/>
    <col min="12551" max="12551" width="11.7109375" style="691" customWidth="1"/>
    <col min="12552" max="12797" width="9.140625" style="691"/>
    <col min="12798" max="12798" width="5.28515625" style="691" customWidth="1"/>
    <col min="12799" max="12799" width="8" style="691" customWidth="1"/>
    <col min="12800" max="12800" width="5.85546875" style="691" customWidth="1"/>
    <col min="12801" max="12801" width="9.42578125" style="691" customWidth="1"/>
    <col min="12802" max="12802" width="11.28515625" style="691" customWidth="1"/>
    <col min="12803" max="12803" width="11" style="691" customWidth="1"/>
    <col min="12804" max="12804" width="13.140625" style="691" customWidth="1"/>
    <col min="12805" max="12805" width="11.7109375" style="691" customWidth="1"/>
    <col min="12806" max="12806" width="11.140625" style="691" customWidth="1"/>
    <col min="12807" max="12807" width="11.7109375" style="691" customWidth="1"/>
    <col min="12808" max="13053" width="9.140625" style="691"/>
    <col min="13054" max="13054" width="5.28515625" style="691" customWidth="1"/>
    <col min="13055" max="13055" width="8" style="691" customWidth="1"/>
    <col min="13056" max="13056" width="5.85546875" style="691" customWidth="1"/>
    <col min="13057" max="13057" width="9.42578125" style="691" customWidth="1"/>
    <col min="13058" max="13058" width="11.28515625" style="691" customWidth="1"/>
    <col min="13059" max="13059" width="11" style="691" customWidth="1"/>
    <col min="13060" max="13060" width="13.140625" style="691" customWidth="1"/>
    <col min="13061" max="13061" width="11.7109375" style="691" customWidth="1"/>
    <col min="13062" max="13062" width="11.140625" style="691" customWidth="1"/>
    <col min="13063" max="13063" width="11.7109375" style="691" customWidth="1"/>
    <col min="13064" max="13309" width="9.140625" style="691"/>
    <col min="13310" max="13310" width="5.28515625" style="691" customWidth="1"/>
    <col min="13311" max="13311" width="8" style="691" customWidth="1"/>
    <col min="13312" max="13312" width="5.85546875" style="691" customWidth="1"/>
    <col min="13313" max="13313" width="9.42578125" style="691" customWidth="1"/>
    <col min="13314" max="13314" width="11.28515625" style="691" customWidth="1"/>
    <col min="13315" max="13315" width="11" style="691" customWidth="1"/>
    <col min="13316" max="13316" width="13.140625" style="691" customWidth="1"/>
    <col min="13317" max="13317" width="11.7109375" style="691" customWidth="1"/>
    <col min="13318" max="13318" width="11.140625" style="691" customWidth="1"/>
    <col min="13319" max="13319" width="11.7109375" style="691" customWidth="1"/>
    <col min="13320" max="13565" width="9.140625" style="691"/>
    <col min="13566" max="13566" width="5.28515625" style="691" customWidth="1"/>
    <col min="13567" max="13567" width="8" style="691" customWidth="1"/>
    <col min="13568" max="13568" width="5.85546875" style="691" customWidth="1"/>
    <col min="13569" max="13569" width="9.42578125" style="691" customWidth="1"/>
    <col min="13570" max="13570" width="11.28515625" style="691" customWidth="1"/>
    <col min="13571" max="13571" width="11" style="691" customWidth="1"/>
    <col min="13572" max="13572" width="13.140625" style="691" customWidth="1"/>
    <col min="13573" max="13573" width="11.7109375" style="691" customWidth="1"/>
    <col min="13574" max="13574" width="11.140625" style="691" customWidth="1"/>
    <col min="13575" max="13575" width="11.7109375" style="691" customWidth="1"/>
    <col min="13576" max="13821" width="9.140625" style="691"/>
    <col min="13822" max="13822" width="5.28515625" style="691" customWidth="1"/>
    <col min="13823" max="13823" width="8" style="691" customWidth="1"/>
    <col min="13824" max="13824" width="5.85546875" style="691" customWidth="1"/>
    <col min="13825" max="13825" width="9.42578125" style="691" customWidth="1"/>
    <col min="13826" max="13826" width="11.28515625" style="691" customWidth="1"/>
    <col min="13827" max="13827" width="11" style="691" customWidth="1"/>
    <col min="13828" max="13828" width="13.140625" style="691" customWidth="1"/>
    <col min="13829" max="13829" width="11.7109375" style="691" customWidth="1"/>
    <col min="13830" max="13830" width="11.140625" style="691" customWidth="1"/>
    <col min="13831" max="13831" width="11.7109375" style="691" customWidth="1"/>
    <col min="13832" max="14077" width="9.140625" style="691"/>
    <col min="14078" max="14078" width="5.28515625" style="691" customWidth="1"/>
    <col min="14079" max="14079" width="8" style="691" customWidth="1"/>
    <col min="14080" max="14080" width="5.85546875" style="691" customWidth="1"/>
    <col min="14081" max="14081" width="9.42578125" style="691" customWidth="1"/>
    <col min="14082" max="14082" width="11.28515625" style="691" customWidth="1"/>
    <col min="14083" max="14083" width="11" style="691" customWidth="1"/>
    <col min="14084" max="14084" width="13.140625" style="691" customWidth="1"/>
    <col min="14085" max="14085" width="11.7109375" style="691" customWidth="1"/>
    <col min="14086" max="14086" width="11.140625" style="691" customWidth="1"/>
    <col min="14087" max="14087" width="11.7109375" style="691" customWidth="1"/>
    <col min="14088" max="14333" width="9.140625" style="691"/>
    <col min="14334" max="14334" width="5.28515625" style="691" customWidth="1"/>
    <col min="14335" max="14335" width="8" style="691" customWidth="1"/>
    <col min="14336" max="14336" width="5.85546875" style="691" customWidth="1"/>
    <col min="14337" max="14337" width="9.42578125" style="691" customWidth="1"/>
    <col min="14338" max="14338" width="11.28515625" style="691" customWidth="1"/>
    <col min="14339" max="14339" width="11" style="691" customWidth="1"/>
    <col min="14340" max="14340" width="13.140625" style="691" customWidth="1"/>
    <col min="14341" max="14341" width="11.7109375" style="691" customWidth="1"/>
    <col min="14342" max="14342" width="11.140625" style="691" customWidth="1"/>
    <col min="14343" max="14343" width="11.7109375" style="691" customWidth="1"/>
    <col min="14344" max="14589" width="9.140625" style="691"/>
    <col min="14590" max="14590" width="5.28515625" style="691" customWidth="1"/>
    <col min="14591" max="14591" width="8" style="691" customWidth="1"/>
    <col min="14592" max="14592" width="5.85546875" style="691" customWidth="1"/>
    <col min="14593" max="14593" width="9.42578125" style="691" customWidth="1"/>
    <col min="14594" max="14594" width="11.28515625" style="691" customWidth="1"/>
    <col min="14595" max="14595" width="11" style="691" customWidth="1"/>
    <col min="14596" max="14596" width="13.140625" style="691" customWidth="1"/>
    <col min="14597" max="14597" width="11.7109375" style="691" customWidth="1"/>
    <col min="14598" max="14598" width="11.140625" style="691" customWidth="1"/>
    <col min="14599" max="14599" width="11.7109375" style="691" customWidth="1"/>
    <col min="14600" max="14845" width="9.140625" style="691"/>
    <col min="14846" max="14846" width="5.28515625" style="691" customWidth="1"/>
    <col min="14847" max="14847" width="8" style="691" customWidth="1"/>
    <col min="14848" max="14848" width="5.85546875" style="691" customWidth="1"/>
    <col min="14849" max="14849" width="9.42578125" style="691" customWidth="1"/>
    <col min="14850" max="14850" width="11.28515625" style="691" customWidth="1"/>
    <col min="14851" max="14851" width="11" style="691" customWidth="1"/>
    <col min="14852" max="14852" width="13.140625" style="691" customWidth="1"/>
    <col min="14853" max="14853" width="11.7109375" style="691" customWidth="1"/>
    <col min="14854" max="14854" width="11.140625" style="691" customWidth="1"/>
    <col min="14855" max="14855" width="11.7109375" style="691" customWidth="1"/>
    <col min="14856" max="15101" width="9.140625" style="691"/>
    <col min="15102" max="15102" width="5.28515625" style="691" customWidth="1"/>
    <col min="15103" max="15103" width="8" style="691" customWidth="1"/>
    <col min="15104" max="15104" width="5.85546875" style="691" customWidth="1"/>
    <col min="15105" max="15105" width="9.42578125" style="691" customWidth="1"/>
    <col min="15106" max="15106" width="11.28515625" style="691" customWidth="1"/>
    <col min="15107" max="15107" width="11" style="691" customWidth="1"/>
    <col min="15108" max="15108" width="13.140625" style="691" customWidth="1"/>
    <col min="15109" max="15109" width="11.7109375" style="691" customWidth="1"/>
    <col min="15110" max="15110" width="11.140625" style="691" customWidth="1"/>
    <col min="15111" max="15111" width="11.7109375" style="691" customWidth="1"/>
    <col min="15112" max="15357" width="9.140625" style="691"/>
    <col min="15358" max="15358" width="5.28515625" style="691" customWidth="1"/>
    <col min="15359" max="15359" width="8" style="691" customWidth="1"/>
    <col min="15360" max="15360" width="5.85546875" style="691" customWidth="1"/>
    <col min="15361" max="15361" width="9.42578125" style="691" customWidth="1"/>
    <col min="15362" max="15362" width="11.28515625" style="691" customWidth="1"/>
    <col min="15363" max="15363" width="11" style="691" customWidth="1"/>
    <col min="15364" max="15364" width="13.140625" style="691" customWidth="1"/>
    <col min="15365" max="15365" width="11.7109375" style="691" customWidth="1"/>
    <col min="15366" max="15366" width="11.140625" style="691" customWidth="1"/>
    <col min="15367" max="15367" width="11.7109375" style="691" customWidth="1"/>
    <col min="15368" max="15613" width="9.140625" style="691"/>
    <col min="15614" max="15614" width="5.28515625" style="691" customWidth="1"/>
    <col min="15615" max="15615" width="8" style="691" customWidth="1"/>
    <col min="15616" max="15616" width="5.85546875" style="691" customWidth="1"/>
    <col min="15617" max="15617" width="9.42578125" style="691" customWidth="1"/>
    <col min="15618" max="15618" width="11.28515625" style="691" customWidth="1"/>
    <col min="15619" max="15619" width="11" style="691" customWidth="1"/>
    <col min="15620" max="15620" width="13.140625" style="691" customWidth="1"/>
    <col min="15621" max="15621" width="11.7109375" style="691" customWidth="1"/>
    <col min="15622" max="15622" width="11.140625" style="691" customWidth="1"/>
    <col min="15623" max="15623" width="11.7109375" style="691" customWidth="1"/>
    <col min="15624" max="15869" width="9.140625" style="691"/>
    <col min="15870" max="15870" width="5.28515625" style="691" customWidth="1"/>
    <col min="15871" max="15871" width="8" style="691" customWidth="1"/>
    <col min="15872" max="15872" width="5.85546875" style="691" customWidth="1"/>
    <col min="15873" max="15873" width="9.42578125" style="691" customWidth="1"/>
    <col min="15874" max="15874" width="11.28515625" style="691" customWidth="1"/>
    <col min="15875" max="15875" width="11" style="691" customWidth="1"/>
    <col min="15876" max="15876" width="13.140625" style="691" customWidth="1"/>
    <col min="15877" max="15877" width="11.7109375" style="691" customWidth="1"/>
    <col min="15878" max="15878" width="11.140625" style="691" customWidth="1"/>
    <col min="15879" max="15879" width="11.7109375" style="691" customWidth="1"/>
    <col min="15880" max="16125" width="9.140625" style="691"/>
    <col min="16126" max="16126" width="5.28515625" style="691" customWidth="1"/>
    <col min="16127" max="16127" width="8" style="691" customWidth="1"/>
    <col min="16128" max="16128" width="5.85546875" style="691" customWidth="1"/>
    <col min="16129" max="16129" width="9.42578125" style="691" customWidth="1"/>
    <col min="16130" max="16130" width="11.28515625" style="691" customWidth="1"/>
    <col min="16131" max="16131" width="11" style="691" customWidth="1"/>
    <col min="16132" max="16132" width="13.140625" style="691" customWidth="1"/>
    <col min="16133" max="16133" width="11.7109375" style="691" customWidth="1"/>
    <col min="16134" max="16134" width="11.140625" style="691" customWidth="1"/>
    <col min="16135" max="16135" width="11.7109375" style="691" customWidth="1"/>
    <col min="16136" max="16384" width="9.140625" style="691"/>
  </cols>
  <sheetData>
    <row r="1" spans="1:72" s="62" customFormat="1" ht="12.75" customHeight="1" x14ac:dyDescent="0.3">
      <c r="A1" s="690"/>
      <c r="B1" s="691"/>
      <c r="C1" s="691"/>
      <c r="D1" s="691"/>
      <c r="E1" s="691"/>
      <c r="F1" s="491" t="s">
        <v>612</v>
      </c>
    </row>
    <row r="2" spans="1:72" s="62" customFormat="1" ht="12.75" customHeight="1" x14ac:dyDescent="0.3">
      <c r="A2" s="691"/>
      <c r="B2" s="691"/>
      <c r="C2" s="691"/>
      <c r="D2" s="691"/>
      <c r="E2" s="691"/>
      <c r="F2" s="493" t="s">
        <v>313</v>
      </c>
    </row>
    <row r="3" spans="1:72" s="62" customFormat="1" ht="12.75" customHeight="1" x14ac:dyDescent="0.3">
      <c r="A3" s="691"/>
      <c r="B3" s="691"/>
      <c r="C3" s="691"/>
      <c r="D3" s="691"/>
      <c r="E3" s="691"/>
      <c r="F3" s="493" t="s">
        <v>1</v>
      </c>
    </row>
    <row r="4" spans="1:72" s="62" customFormat="1" ht="12.75" customHeight="1" x14ac:dyDescent="0.3">
      <c r="A4" s="691"/>
      <c r="B4" s="691"/>
      <c r="C4" s="691"/>
      <c r="D4" s="691"/>
      <c r="E4" s="691"/>
      <c r="F4" s="493" t="s">
        <v>314</v>
      </c>
    </row>
    <row r="5" spans="1:72" s="62" customFormat="1" ht="12.75" customHeight="1" x14ac:dyDescent="0.3">
      <c r="A5" s="691"/>
      <c r="B5" s="691"/>
      <c r="C5" s="691"/>
      <c r="D5" s="691"/>
      <c r="E5" s="691"/>
    </row>
    <row r="6" spans="1:72" s="62" customFormat="1" ht="12.75" customHeight="1" x14ac:dyDescent="0.3">
      <c r="A6" s="691"/>
      <c r="B6" s="691"/>
      <c r="C6" s="691"/>
      <c r="D6" s="691"/>
      <c r="E6" s="691"/>
    </row>
    <row r="7" spans="1:72" s="62" customFormat="1" ht="36.75" customHeight="1" x14ac:dyDescent="0.3">
      <c r="A7" s="692" t="s">
        <v>613</v>
      </c>
      <c r="B7" s="692"/>
      <c r="C7" s="692"/>
      <c r="D7" s="692"/>
      <c r="E7" s="692"/>
      <c r="F7" s="692"/>
      <c r="G7" s="692"/>
      <c r="J7" s="59"/>
    </row>
    <row r="8" spans="1:72" s="62" customFormat="1" ht="10.5" customHeight="1" x14ac:dyDescent="0.3">
      <c r="A8" s="693"/>
      <c r="B8" s="694"/>
      <c r="C8" s="694"/>
      <c r="D8" s="694"/>
      <c r="E8" s="694"/>
      <c r="F8" s="694"/>
      <c r="G8" s="694"/>
      <c r="J8" s="59"/>
    </row>
    <row r="9" spans="1:72" s="62" customFormat="1" ht="30.75" customHeight="1" x14ac:dyDescent="0.3">
      <c r="A9" s="691"/>
      <c r="B9" s="691"/>
      <c r="C9" s="691"/>
      <c r="D9" s="691"/>
      <c r="E9" s="691"/>
      <c r="G9" s="68" t="s">
        <v>2</v>
      </c>
    </row>
    <row r="10" spans="1:72" s="698" customFormat="1" ht="36.75" customHeight="1" x14ac:dyDescent="0.25">
      <c r="A10" s="695" t="s">
        <v>40</v>
      </c>
      <c r="B10" s="695" t="s">
        <v>480</v>
      </c>
      <c r="C10" s="695" t="s">
        <v>614</v>
      </c>
      <c r="D10" s="695" t="s">
        <v>478</v>
      </c>
      <c r="E10" s="696" t="s">
        <v>4</v>
      </c>
      <c r="F10" s="696" t="s">
        <v>615</v>
      </c>
      <c r="G10" s="696" t="s">
        <v>616</v>
      </c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697"/>
      <c r="W10" s="697"/>
      <c r="X10" s="697"/>
      <c r="Y10" s="697"/>
      <c r="Z10" s="697"/>
      <c r="AA10" s="697"/>
      <c r="AB10" s="697"/>
      <c r="AC10" s="697"/>
      <c r="AD10" s="697"/>
      <c r="AE10" s="697"/>
      <c r="AF10" s="697"/>
      <c r="AG10" s="697"/>
      <c r="AH10" s="697"/>
      <c r="AI10" s="697"/>
      <c r="AJ10" s="697"/>
      <c r="AK10" s="697"/>
      <c r="AL10" s="697"/>
      <c r="AM10" s="697"/>
      <c r="AN10" s="697"/>
      <c r="AO10" s="697"/>
      <c r="AP10" s="697"/>
      <c r="AQ10" s="697"/>
      <c r="AR10" s="697"/>
      <c r="AS10" s="697"/>
      <c r="AT10" s="697"/>
      <c r="AU10" s="697"/>
      <c r="AV10" s="697"/>
      <c r="AW10" s="697"/>
      <c r="AX10" s="697"/>
      <c r="AY10" s="697"/>
      <c r="AZ10" s="697"/>
      <c r="BA10" s="697"/>
      <c r="BB10" s="697"/>
      <c r="BC10" s="697"/>
      <c r="BD10" s="697"/>
      <c r="BE10" s="697"/>
      <c r="BF10" s="697"/>
      <c r="BG10" s="697"/>
      <c r="BH10" s="697"/>
      <c r="BI10" s="697"/>
      <c r="BJ10" s="697"/>
      <c r="BK10" s="697"/>
      <c r="BL10" s="697"/>
      <c r="BM10" s="697"/>
      <c r="BN10" s="697"/>
      <c r="BO10" s="697"/>
      <c r="BP10" s="697"/>
      <c r="BQ10" s="697"/>
      <c r="BR10" s="697"/>
      <c r="BS10" s="697"/>
      <c r="BT10" s="697"/>
    </row>
    <row r="11" spans="1:72" s="700" customFormat="1" ht="10.5" customHeight="1" x14ac:dyDescent="0.25">
      <c r="A11" s="699">
        <v>1</v>
      </c>
      <c r="B11" s="699">
        <v>2</v>
      </c>
      <c r="C11" s="699">
        <v>3</v>
      </c>
      <c r="D11" s="699">
        <v>4</v>
      </c>
      <c r="E11" s="699">
        <v>5</v>
      </c>
      <c r="F11" s="699">
        <v>6</v>
      </c>
      <c r="G11" s="699">
        <v>7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</row>
    <row r="12" spans="1:72" s="690" customFormat="1" ht="18.75" customHeight="1" x14ac:dyDescent="0.25">
      <c r="A12" s="701"/>
      <c r="B12" s="702"/>
      <c r="C12" s="703"/>
      <c r="D12" s="703"/>
      <c r="E12" s="704" t="s">
        <v>617</v>
      </c>
      <c r="F12" s="705">
        <v>30000000</v>
      </c>
      <c r="G12" s="706" t="s">
        <v>39</v>
      </c>
      <c r="H12" s="707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</row>
    <row r="13" spans="1:72" s="698" customFormat="1" ht="45.75" customHeight="1" x14ac:dyDescent="0.25">
      <c r="A13" s="708" t="s">
        <v>423</v>
      </c>
      <c r="B13" s="709" t="s">
        <v>618</v>
      </c>
      <c r="C13" s="710" t="s">
        <v>619</v>
      </c>
      <c r="D13" s="710" t="s">
        <v>620</v>
      </c>
      <c r="E13" s="711" t="s">
        <v>39</v>
      </c>
      <c r="F13" s="712" t="s">
        <v>39</v>
      </c>
      <c r="G13" s="713">
        <f>SUM(G15:G16)</f>
        <v>46684432.859999999</v>
      </c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697"/>
      <c r="AD13" s="697"/>
      <c r="AE13" s="697"/>
      <c r="AF13" s="697"/>
      <c r="AG13" s="697"/>
      <c r="AH13" s="697"/>
      <c r="AI13" s="697"/>
      <c r="AJ13" s="697"/>
      <c r="AK13" s="697"/>
      <c r="AL13" s="697"/>
      <c r="AM13" s="697"/>
      <c r="AN13" s="697"/>
      <c r="AO13" s="697"/>
      <c r="AP13" s="697"/>
      <c r="AQ13" s="697"/>
      <c r="AR13" s="697"/>
      <c r="AS13" s="697"/>
      <c r="AT13" s="697"/>
      <c r="AU13" s="697"/>
      <c r="AV13" s="697"/>
      <c r="AW13" s="697"/>
      <c r="AX13" s="697"/>
      <c r="AY13" s="697"/>
      <c r="AZ13" s="697"/>
      <c r="BA13" s="697"/>
      <c r="BB13" s="697"/>
      <c r="BC13" s="697"/>
      <c r="BD13" s="697"/>
      <c r="BE13" s="697"/>
      <c r="BF13" s="697"/>
      <c r="BG13" s="697"/>
      <c r="BH13" s="697"/>
      <c r="BI13" s="697"/>
      <c r="BJ13" s="697"/>
      <c r="BK13" s="697"/>
      <c r="BL13" s="697"/>
      <c r="BM13" s="697"/>
      <c r="BN13" s="697"/>
      <c r="BO13" s="697"/>
      <c r="BP13" s="697"/>
      <c r="BQ13" s="697"/>
      <c r="BR13" s="697"/>
      <c r="BS13" s="697"/>
      <c r="BT13" s="697"/>
    </row>
    <row r="14" spans="1:72" s="698" customFormat="1" ht="15.75" customHeight="1" x14ac:dyDescent="0.25">
      <c r="A14" s="701"/>
      <c r="B14" s="190" t="s">
        <v>41</v>
      </c>
      <c r="C14" s="714"/>
      <c r="D14" s="714"/>
      <c r="E14" s="714"/>
      <c r="F14" s="715"/>
      <c r="G14" s="716"/>
      <c r="H14" s="697"/>
      <c r="I14" s="697"/>
      <c r="J14" s="697"/>
      <c r="K14" s="697"/>
      <c r="L14" s="697"/>
      <c r="M14" s="697"/>
      <c r="N14" s="697"/>
      <c r="O14" s="697"/>
      <c r="P14" s="697"/>
      <c r="Q14" s="697"/>
      <c r="R14" s="697"/>
      <c r="S14" s="697"/>
      <c r="T14" s="697"/>
      <c r="U14" s="697"/>
      <c r="V14" s="697"/>
      <c r="W14" s="697"/>
      <c r="X14" s="697"/>
      <c r="Y14" s="697"/>
      <c r="Z14" s="697"/>
      <c r="AA14" s="697"/>
      <c r="AB14" s="697"/>
      <c r="AC14" s="697"/>
      <c r="AD14" s="697"/>
      <c r="AE14" s="697"/>
      <c r="AF14" s="697"/>
      <c r="AG14" s="697"/>
      <c r="AH14" s="697"/>
      <c r="AI14" s="697"/>
      <c r="AJ14" s="697"/>
      <c r="AK14" s="697"/>
      <c r="AL14" s="697"/>
      <c r="AM14" s="697"/>
      <c r="AN14" s="697"/>
      <c r="AO14" s="697"/>
      <c r="AP14" s="697"/>
      <c r="AQ14" s="697"/>
      <c r="AR14" s="697"/>
      <c r="AS14" s="697"/>
      <c r="AT14" s="697"/>
      <c r="AU14" s="697"/>
      <c r="AV14" s="697"/>
      <c r="AW14" s="697"/>
      <c r="AX14" s="697"/>
      <c r="AY14" s="697"/>
      <c r="AZ14" s="697"/>
      <c r="BA14" s="697"/>
      <c r="BB14" s="697"/>
      <c r="BC14" s="697"/>
      <c r="BD14" s="697"/>
      <c r="BE14" s="697"/>
      <c r="BF14" s="697"/>
      <c r="BG14" s="697"/>
      <c r="BH14" s="697"/>
      <c r="BI14" s="697"/>
      <c r="BJ14" s="697"/>
      <c r="BK14" s="697"/>
      <c r="BL14" s="697"/>
      <c r="BM14" s="697"/>
      <c r="BN14" s="697"/>
      <c r="BO14" s="697"/>
      <c r="BP14" s="697"/>
      <c r="BQ14" s="697"/>
      <c r="BR14" s="697"/>
      <c r="BS14" s="697"/>
      <c r="BT14" s="697"/>
    </row>
    <row r="15" spans="1:72" s="698" customFormat="1" ht="21.75" customHeight="1" x14ac:dyDescent="0.25">
      <c r="A15" s="701"/>
      <c r="B15" s="151" t="s">
        <v>621</v>
      </c>
      <c r="C15" s="714"/>
      <c r="D15" s="714"/>
      <c r="E15" s="714" t="s">
        <v>617</v>
      </c>
      <c r="F15" s="735" t="s">
        <v>39</v>
      </c>
      <c r="G15" s="186">
        <v>30000000</v>
      </c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697"/>
      <c r="AD15" s="697"/>
      <c r="AE15" s="697"/>
      <c r="AF15" s="697"/>
      <c r="AG15" s="697"/>
      <c r="AH15" s="697"/>
      <c r="AI15" s="697"/>
      <c r="AJ15" s="697"/>
      <c r="AK15" s="697"/>
      <c r="AL15" s="697"/>
      <c r="AM15" s="697"/>
      <c r="AN15" s="697"/>
      <c r="AO15" s="697"/>
      <c r="AP15" s="697"/>
      <c r="AQ15" s="697"/>
      <c r="AR15" s="697"/>
      <c r="AS15" s="697"/>
      <c r="AT15" s="697"/>
      <c r="AU15" s="697"/>
      <c r="AV15" s="697"/>
      <c r="AW15" s="697"/>
      <c r="AX15" s="697"/>
      <c r="AY15" s="697"/>
      <c r="AZ15" s="697"/>
      <c r="BA15" s="697"/>
      <c r="BB15" s="697"/>
      <c r="BC15" s="697"/>
      <c r="BD15" s="697"/>
      <c r="BE15" s="697"/>
      <c r="BF15" s="697"/>
      <c r="BG15" s="697"/>
      <c r="BH15" s="697"/>
      <c r="BI15" s="697"/>
      <c r="BJ15" s="697"/>
      <c r="BK15" s="697"/>
      <c r="BL15" s="697"/>
      <c r="BM15" s="697"/>
      <c r="BN15" s="697"/>
      <c r="BO15" s="697"/>
      <c r="BP15" s="697"/>
      <c r="BQ15" s="697"/>
      <c r="BR15" s="697"/>
      <c r="BS15" s="697"/>
      <c r="BT15" s="697"/>
    </row>
    <row r="16" spans="1:72" s="690" customFormat="1" ht="15.75" customHeight="1" x14ac:dyDescent="0.25">
      <c r="A16" s="724"/>
      <c r="B16" s="190" t="s">
        <v>622</v>
      </c>
      <c r="C16" s="725"/>
      <c r="D16" s="725"/>
      <c r="E16" s="714" t="s">
        <v>623</v>
      </c>
      <c r="F16" s="735" t="s">
        <v>39</v>
      </c>
      <c r="G16" s="186">
        <f>5000000+2550000+9134432.86</f>
        <v>16684432.859999999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</row>
    <row r="17" spans="1:16135" s="690" customFormat="1" ht="15.75" customHeight="1" x14ac:dyDescent="0.25">
      <c r="A17" s="736"/>
      <c r="B17" s="737"/>
      <c r="C17" s="726"/>
      <c r="D17" s="726"/>
      <c r="E17" s="811"/>
      <c r="F17" s="728"/>
      <c r="G17" s="16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</row>
    <row r="18" spans="1:16135" s="698" customFormat="1" ht="24" customHeight="1" x14ac:dyDescent="0.25">
      <c r="A18" s="812"/>
      <c r="B18" s="813" t="s">
        <v>506</v>
      </c>
      <c r="C18" s="814"/>
      <c r="D18" s="815"/>
      <c r="E18" s="705"/>
      <c r="F18" s="705">
        <f>SUM(F12,)</f>
        <v>30000000</v>
      </c>
      <c r="G18" s="705">
        <f>SUM(G13,)</f>
        <v>46684432.859999999</v>
      </c>
      <c r="H18" s="697"/>
      <c r="I18" s="697"/>
      <c r="J18" s="697"/>
      <c r="K18" s="697"/>
      <c r="L18" s="697"/>
      <c r="M18" s="697"/>
      <c r="N18" s="697"/>
      <c r="O18" s="697"/>
      <c r="P18" s="697"/>
      <c r="Q18" s="697"/>
      <c r="R18" s="697"/>
      <c r="S18" s="697"/>
      <c r="T18" s="697"/>
      <c r="U18" s="697"/>
      <c r="V18" s="697"/>
      <c r="W18" s="697"/>
      <c r="X18" s="697"/>
      <c r="Y18" s="697"/>
      <c r="Z18" s="697"/>
      <c r="AA18" s="697"/>
      <c r="AB18" s="697"/>
      <c r="AC18" s="697"/>
      <c r="AD18" s="697"/>
      <c r="AE18" s="697"/>
      <c r="AF18" s="697"/>
      <c r="AG18" s="697"/>
      <c r="AH18" s="697"/>
      <c r="AI18" s="697"/>
      <c r="AJ18" s="697"/>
      <c r="AK18" s="697"/>
      <c r="AL18" s="697"/>
      <c r="AM18" s="697"/>
      <c r="AN18" s="697"/>
      <c r="AO18" s="697"/>
      <c r="AP18" s="697"/>
      <c r="AQ18" s="697"/>
      <c r="AR18" s="697"/>
      <c r="AS18" s="697"/>
      <c r="AT18" s="697"/>
      <c r="AU18" s="697"/>
      <c r="AV18" s="697"/>
      <c r="AW18" s="697"/>
      <c r="AX18" s="697"/>
      <c r="AY18" s="697"/>
      <c r="AZ18" s="697"/>
      <c r="BA18" s="697"/>
      <c r="BB18" s="697"/>
      <c r="BC18" s="697"/>
      <c r="BD18" s="697"/>
      <c r="BE18" s="697"/>
      <c r="BF18" s="697"/>
      <c r="BG18" s="697"/>
      <c r="BH18" s="697"/>
      <c r="BI18" s="697"/>
      <c r="BJ18" s="697"/>
      <c r="BK18" s="697"/>
      <c r="BL18" s="697"/>
      <c r="BM18" s="697"/>
      <c r="BN18" s="697"/>
      <c r="BO18" s="697"/>
      <c r="BP18" s="697"/>
      <c r="BQ18" s="697"/>
      <c r="BR18" s="697"/>
      <c r="BS18" s="697"/>
      <c r="BT18" s="697"/>
    </row>
    <row r="19" spans="1:16135" s="62" customFormat="1" x14ac:dyDescent="0.3">
      <c r="A19" s="691"/>
      <c r="B19" s="691"/>
      <c r="C19" s="691"/>
      <c r="D19" s="691"/>
      <c r="E19" s="691"/>
      <c r="I19" s="88"/>
      <c r="BY19" s="691"/>
      <c r="BZ19" s="691"/>
      <c r="CA19" s="691"/>
      <c r="CB19" s="691"/>
      <c r="CC19" s="691"/>
      <c r="CD19" s="691"/>
      <c r="CE19" s="691"/>
      <c r="CF19" s="691"/>
      <c r="CG19" s="691"/>
      <c r="CH19" s="691"/>
      <c r="CI19" s="691"/>
      <c r="CJ19" s="691"/>
      <c r="CK19" s="691"/>
      <c r="CL19" s="691"/>
      <c r="CM19" s="691"/>
      <c r="CN19" s="691"/>
      <c r="CO19" s="691"/>
      <c r="CP19" s="691"/>
      <c r="CQ19" s="691"/>
      <c r="CR19" s="691"/>
      <c r="CS19" s="691"/>
      <c r="CT19" s="691"/>
      <c r="CU19" s="691"/>
      <c r="CV19" s="691"/>
      <c r="CW19" s="691"/>
      <c r="CX19" s="691"/>
      <c r="CY19" s="691"/>
      <c r="CZ19" s="691"/>
      <c r="DA19" s="691"/>
      <c r="DB19" s="691"/>
      <c r="DC19" s="691"/>
      <c r="DD19" s="691"/>
      <c r="DE19" s="691"/>
      <c r="DF19" s="691"/>
      <c r="DG19" s="691"/>
      <c r="DH19" s="691"/>
      <c r="DI19" s="691"/>
      <c r="DJ19" s="691"/>
      <c r="DK19" s="691"/>
      <c r="DL19" s="691"/>
      <c r="DM19" s="691"/>
      <c r="DN19" s="691"/>
      <c r="DO19" s="691"/>
      <c r="DP19" s="691"/>
      <c r="DQ19" s="691"/>
      <c r="DR19" s="691"/>
      <c r="DS19" s="691"/>
      <c r="DT19" s="691"/>
      <c r="DU19" s="691"/>
      <c r="DV19" s="691"/>
      <c r="DW19" s="691"/>
      <c r="DX19" s="691"/>
      <c r="DY19" s="691"/>
      <c r="DZ19" s="691"/>
      <c r="EA19" s="691"/>
      <c r="EB19" s="691"/>
      <c r="EC19" s="691"/>
      <c r="ED19" s="691"/>
      <c r="EE19" s="691"/>
      <c r="EF19" s="691"/>
      <c r="EG19" s="691"/>
      <c r="EH19" s="691"/>
      <c r="EI19" s="691"/>
      <c r="EJ19" s="691"/>
      <c r="EK19" s="691"/>
      <c r="EL19" s="691"/>
      <c r="EM19" s="691"/>
      <c r="EN19" s="691"/>
      <c r="EO19" s="691"/>
      <c r="EP19" s="691"/>
      <c r="EQ19" s="691"/>
      <c r="ER19" s="691"/>
      <c r="ES19" s="691"/>
      <c r="ET19" s="691"/>
      <c r="EU19" s="691"/>
      <c r="EV19" s="691"/>
      <c r="EW19" s="691"/>
      <c r="EX19" s="691"/>
      <c r="EY19" s="691"/>
      <c r="EZ19" s="691"/>
      <c r="FA19" s="691"/>
      <c r="FB19" s="691"/>
      <c r="FC19" s="691"/>
      <c r="FD19" s="691"/>
      <c r="FE19" s="691"/>
      <c r="FF19" s="691"/>
      <c r="FG19" s="691"/>
      <c r="FH19" s="691"/>
      <c r="FI19" s="691"/>
      <c r="FJ19" s="691"/>
      <c r="FK19" s="691"/>
      <c r="FL19" s="691"/>
      <c r="FM19" s="691"/>
      <c r="FN19" s="691"/>
      <c r="FO19" s="691"/>
      <c r="FP19" s="691"/>
      <c r="FQ19" s="691"/>
      <c r="FR19" s="691"/>
      <c r="FS19" s="691"/>
      <c r="FT19" s="691"/>
      <c r="FU19" s="691"/>
      <c r="FV19" s="691"/>
      <c r="FW19" s="691"/>
      <c r="FX19" s="691"/>
      <c r="FY19" s="691"/>
      <c r="FZ19" s="691"/>
      <c r="GA19" s="691"/>
      <c r="GB19" s="691"/>
      <c r="GC19" s="691"/>
      <c r="GD19" s="691"/>
      <c r="GE19" s="691"/>
      <c r="GF19" s="691"/>
      <c r="GG19" s="691"/>
      <c r="GH19" s="691"/>
      <c r="GI19" s="691"/>
      <c r="GJ19" s="691"/>
      <c r="GK19" s="691"/>
      <c r="GL19" s="691"/>
      <c r="GM19" s="691"/>
      <c r="GN19" s="691"/>
      <c r="GO19" s="691"/>
      <c r="GP19" s="691"/>
      <c r="GQ19" s="691"/>
      <c r="GR19" s="691"/>
      <c r="GS19" s="691"/>
      <c r="GT19" s="691"/>
      <c r="GU19" s="691"/>
      <c r="GV19" s="691"/>
      <c r="GW19" s="691"/>
      <c r="GX19" s="691"/>
      <c r="GY19" s="691"/>
      <c r="GZ19" s="691"/>
      <c r="HA19" s="691"/>
      <c r="HB19" s="691"/>
      <c r="HC19" s="691"/>
      <c r="HD19" s="691"/>
      <c r="HE19" s="691"/>
      <c r="HF19" s="691"/>
      <c r="HG19" s="691"/>
      <c r="HH19" s="691"/>
      <c r="HI19" s="691"/>
      <c r="HJ19" s="691"/>
      <c r="HK19" s="691"/>
      <c r="HL19" s="691"/>
      <c r="HM19" s="691"/>
      <c r="HN19" s="691"/>
      <c r="HO19" s="691"/>
      <c r="HP19" s="691"/>
      <c r="HQ19" s="691"/>
      <c r="HR19" s="691"/>
      <c r="HS19" s="691"/>
      <c r="HT19" s="691"/>
      <c r="HU19" s="691"/>
      <c r="HV19" s="691"/>
      <c r="HW19" s="691"/>
      <c r="HX19" s="691"/>
      <c r="HY19" s="691"/>
      <c r="HZ19" s="691"/>
      <c r="IA19" s="691"/>
      <c r="IB19" s="691"/>
      <c r="IC19" s="691"/>
      <c r="ID19" s="691"/>
      <c r="IE19" s="691"/>
      <c r="IF19" s="691"/>
      <c r="IG19" s="691"/>
      <c r="IH19" s="691"/>
      <c r="II19" s="691"/>
      <c r="IJ19" s="691"/>
      <c r="IK19" s="691"/>
      <c r="IL19" s="691"/>
      <c r="IM19" s="691"/>
      <c r="IN19" s="691"/>
      <c r="IO19" s="691"/>
      <c r="IP19" s="691"/>
      <c r="IQ19" s="691"/>
      <c r="IR19" s="691"/>
      <c r="IS19" s="691"/>
      <c r="IT19" s="691"/>
      <c r="IU19" s="691"/>
      <c r="IV19" s="691"/>
      <c r="IW19" s="691"/>
      <c r="IX19" s="691"/>
      <c r="IY19" s="691"/>
      <c r="IZ19" s="691"/>
      <c r="JA19" s="691"/>
      <c r="JB19" s="691"/>
      <c r="JC19" s="691"/>
      <c r="JD19" s="691"/>
      <c r="JE19" s="691"/>
      <c r="JF19" s="691"/>
      <c r="JG19" s="691"/>
      <c r="JH19" s="691"/>
      <c r="JI19" s="691"/>
      <c r="JJ19" s="691"/>
      <c r="JK19" s="691"/>
      <c r="JL19" s="691"/>
      <c r="JM19" s="691"/>
      <c r="JN19" s="691"/>
      <c r="JO19" s="691"/>
      <c r="JP19" s="691"/>
      <c r="JQ19" s="691"/>
      <c r="JR19" s="691"/>
      <c r="JS19" s="691"/>
      <c r="JT19" s="691"/>
      <c r="JU19" s="691"/>
      <c r="JV19" s="691"/>
      <c r="JW19" s="691"/>
      <c r="JX19" s="691"/>
      <c r="JY19" s="691"/>
      <c r="JZ19" s="691"/>
      <c r="KA19" s="691"/>
      <c r="KB19" s="691"/>
      <c r="KC19" s="691"/>
      <c r="KD19" s="691"/>
      <c r="KE19" s="691"/>
      <c r="KF19" s="691"/>
      <c r="KG19" s="691"/>
      <c r="KH19" s="691"/>
      <c r="KI19" s="691"/>
      <c r="KJ19" s="691"/>
      <c r="KK19" s="691"/>
      <c r="KL19" s="691"/>
      <c r="KM19" s="691"/>
      <c r="KN19" s="691"/>
      <c r="KO19" s="691"/>
      <c r="KP19" s="691"/>
      <c r="KQ19" s="691"/>
      <c r="KR19" s="691"/>
      <c r="KS19" s="691"/>
      <c r="KT19" s="691"/>
      <c r="KU19" s="691"/>
      <c r="KV19" s="691"/>
      <c r="KW19" s="691"/>
      <c r="KX19" s="691"/>
      <c r="KY19" s="691"/>
      <c r="KZ19" s="691"/>
      <c r="LA19" s="691"/>
      <c r="LB19" s="691"/>
      <c r="LC19" s="691"/>
      <c r="LD19" s="691"/>
      <c r="LE19" s="691"/>
      <c r="LF19" s="691"/>
      <c r="LG19" s="691"/>
      <c r="LH19" s="691"/>
      <c r="LI19" s="691"/>
      <c r="LJ19" s="691"/>
      <c r="LK19" s="691"/>
      <c r="LL19" s="691"/>
      <c r="LM19" s="691"/>
      <c r="LN19" s="691"/>
      <c r="LO19" s="691"/>
      <c r="LP19" s="691"/>
      <c r="LQ19" s="691"/>
      <c r="LR19" s="691"/>
      <c r="LS19" s="691"/>
      <c r="LT19" s="691"/>
      <c r="LU19" s="691"/>
      <c r="LV19" s="691"/>
      <c r="LW19" s="691"/>
      <c r="LX19" s="691"/>
      <c r="LY19" s="691"/>
      <c r="LZ19" s="691"/>
      <c r="MA19" s="691"/>
      <c r="MB19" s="691"/>
      <c r="MC19" s="691"/>
      <c r="MD19" s="691"/>
      <c r="ME19" s="691"/>
      <c r="MF19" s="691"/>
      <c r="MG19" s="691"/>
      <c r="MH19" s="691"/>
      <c r="MI19" s="691"/>
      <c r="MJ19" s="691"/>
      <c r="MK19" s="691"/>
      <c r="ML19" s="691"/>
      <c r="MM19" s="691"/>
      <c r="MN19" s="691"/>
      <c r="MO19" s="691"/>
      <c r="MP19" s="691"/>
      <c r="MQ19" s="691"/>
      <c r="MR19" s="691"/>
      <c r="MS19" s="691"/>
      <c r="MT19" s="691"/>
      <c r="MU19" s="691"/>
      <c r="MV19" s="691"/>
      <c r="MW19" s="691"/>
      <c r="MX19" s="691"/>
      <c r="MY19" s="691"/>
      <c r="MZ19" s="691"/>
      <c r="NA19" s="691"/>
      <c r="NB19" s="691"/>
      <c r="NC19" s="691"/>
      <c r="ND19" s="691"/>
      <c r="NE19" s="691"/>
      <c r="NF19" s="691"/>
      <c r="NG19" s="691"/>
      <c r="NH19" s="691"/>
      <c r="NI19" s="691"/>
      <c r="NJ19" s="691"/>
      <c r="NK19" s="691"/>
      <c r="NL19" s="691"/>
      <c r="NM19" s="691"/>
      <c r="NN19" s="691"/>
      <c r="NO19" s="691"/>
      <c r="NP19" s="691"/>
      <c r="NQ19" s="691"/>
      <c r="NR19" s="691"/>
      <c r="NS19" s="691"/>
      <c r="NT19" s="691"/>
      <c r="NU19" s="691"/>
      <c r="NV19" s="691"/>
      <c r="NW19" s="691"/>
      <c r="NX19" s="691"/>
      <c r="NY19" s="691"/>
      <c r="NZ19" s="691"/>
      <c r="OA19" s="691"/>
      <c r="OB19" s="691"/>
      <c r="OC19" s="691"/>
      <c r="OD19" s="691"/>
      <c r="OE19" s="691"/>
      <c r="OF19" s="691"/>
      <c r="OG19" s="691"/>
      <c r="OH19" s="691"/>
      <c r="OI19" s="691"/>
      <c r="OJ19" s="691"/>
      <c r="OK19" s="691"/>
      <c r="OL19" s="691"/>
      <c r="OM19" s="691"/>
      <c r="ON19" s="691"/>
      <c r="OO19" s="691"/>
      <c r="OP19" s="691"/>
      <c r="OQ19" s="691"/>
      <c r="OR19" s="691"/>
      <c r="OS19" s="691"/>
      <c r="OT19" s="691"/>
      <c r="OU19" s="691"/>
      <c r="OV19" s="691"/>
      <c r="OW19" s="691"/>
      <c r="OX19" s="691"/>
      <c r="OY19" s="691"/>
      <c r="OZ19" s="691"/>
      <c r="PA19" s="691"/>
      <c r="PB19" s="691"/>
      <c r="PC19" s="691"/>
      <c r="PD19" s="691"/>
      <c r="PE19" s="691"/>
      <c r="PF19" s="691"/>
      <c r="PG19" s="691"/>
      <c r="PH19" s="691"/>
      <c r="PI19" s="691"/>
      <c r="PJ19" s="691"/>
      <c r="PK19" s="691"/>
      <c r="PL19" s="691"/>
      <c r="PM19" s="691"/>
      <c r="PN19" s="691"/>
      <c r="PO19" s="691"/>
      <c r="PP19" s="691"/>
      <c r="PQ19" s="691"/>
      <c r="PR19" s="691"/>
      <c r="PS19" s="691"/>
      <c r="PT19" s="691"/>
      <c r="PU19" s="691"/>
      <c r="PV19" s="691"/>
      <c r="PW19" s="691"/>
      <c r="PX19" s="691"/>
      <c r="PY19" s="691"/>
      <c r="PZ19" s="691"/>
      <c r="QA19" s="691"/>
      <c r="QB19" s="691"/>
      <c r="QC19" s="691"/>
      <c r="QD19" s="691"/>
      <c r="QE19" s="691"/>
      <c r="QF19" s="691"/>
      <c r="QG19" s="691"/>
      <c r="QH19" s="691"/>
      <c r="QI19" s="691"/>
      <c r="QJ19" s="691"/>
      <c r="QK19" s="691"/>
      <c r="QL19" s="691"/>
      <c r="QM19" s="691"/>
      <c r="QN19" s="691"/>
      <c r="QO19" s="691"/>
      <c r="QP19" s="691"/>
      <c r="QQ19" s="691"/>
      <c r="QR19" s="691"/>
      <c r="QS19" s="691"/>
      <c r="QT19" s="691"/>
      <c r="QU19" s="691"/>
      <c r="QV19" s="691"/>
      <c r="QW19" s="691"/>
      <c r="QX19" s="691"/>
      <c r="QY19" s="691"/>
      <c r="QZ19" s="691"/>
      <c r="RA19" s="691"/>
      <c r="RB19" s="691"/>
      <c r="RC19" s="691"/>
      <c r="RD19" s="691"/>
      <c r="RE19" s="691"/>
      <c r="RF19" s="691"/>
      <c r="RG19" s="691"/>
      <c r="RH19" s="691"/>
      <c r="RI19" s="691"/>
      <c r="RJ19" s="691"/>
      <c r="RK19" s="691"/>
      <c r="RL19" s="691"/>
      <c r="RM19" s="691"/>
      <c r="RN19" s="691"/>
      <c r="RO19" s="691"/>
      <c r="RP19" s="691"/>
      <c r="RQ19" s="691"/>
      <c r="RR19" s="691"/>
      <c r="RS19" s="691"/>
      <c r="RT19" s="691"/>
      <c r="RU19" s="691"/>
      <c r="RV19" s="691"/>
      <c r="RW19" s="691"/>
      <c r="RX19" s="691"/>
      <c r="RY19" s="691"/>
      <c r="RZ19" s="691"/>
      <c r="SA19" s="691"/>
      <c r="SB19" s="691"/>
      <c r="SC19" s="691"/>
      <c r="SD19" s="691"/>
      <c r="SE19" s="691"/>
      <c r="SF19" s="691"/>
      <c r="SG19" s="691"/>
      <c r="SH19" s="691"/>
      <c r="SI19" s="691"/>
      <c r="SJ19" s="691"/>
      <c r="SK19" s="691"/>
      <c r="SL19" s="691"/>
      <c r="SM19" s="691"/>
      <c r="SN19" s="691"/>
      <c r="SO19" s="691"/>
      <c r="SP19" s="691"/>
      <c r="SQ19" s="691"/>
      <c r="SR19" s="691"/>
      <c r="SS19" s="691"/>
      <c r="ST19" s="691"/>
      <c r="SU19" s="691"/>
      <c r="SV19" s="691"/>
      <c r="SW19" s="691"/>
      <c r="SX19" s="691"/>
      <c r="SY19" s="691"/>
      <c r="SZ19" s="691"/>
      <c r="TA19" s="691"/>
      <c r="TB19" s="691"/>
      <c r="TC19" s="691"/>
      <c r="TD19" s="691"/>
      <c r="TE19" s="691"/>
      <c r="TF19" s="691"/>
      <c r="TG19" s="691"/>
      <c r="TH19" s="691"/>
      <c r="TI19" s="691"/>
      <c r="TJ19" s="691"/>
      <c r="TK19" s="691"/>
      <c r="TL19" s="691"/>
      <c r="TM19" s="691"/>
      <c r="TN19" s="691"/>
      <c r="TO19" s="691"/>
      <c r="TP19" s="691"/>
      <c r="TQ19" s="691"/>
      <c r="TR19" s="691"/>
      <c r="TS19" s="691"/>
      <c r="TT19" s="691"/>
      <c r="TU19" s="691"/>
      <c r="TV19" s="691"/>
      <c r="TW19" s="691"/>
      <c r="TX19" s="691"/>
      <c r="TY19" s="691"/>
      <c r="TZ19" s="691"/>
      <c r="UA19" s="691"/>
      <c r="UB19" s="691"/>
      <c r="UC19" s="691"/>
      <c r="UD19" s="691"/>
      <c r="UE19" s="691"/>
      <c r="UF19" s="691"/>
      <c r="UG19" s="691"/>
      <c r="UH19" s="691"/>
      <c r="UI19" s="691"/>
      <c r="UJ19" s="691"/>
      <c r="UK19" s="691"/>
      <c r="UL19" s="691"/>
      <c r="UM19" s="691"/>
      <c r="UN19" s="691"/>
      <c r="UO19" s="691"/>
      <c r="UP19" s="691"/>
      <c r="UQ19" s="691"/>
      <c r="UR19" s="691"/>
      <c r="US19" s="691"/>
      <c r="UT19" s="691"/>
      <c r="UU19" s="691"/>
      <c r="UV19" s="691"/>
      <c r="UW19" s="691"/>
      <c r="UX19" s="691"/>
      <c r="UY19" s="691"/>
      <c r="UZ19" s="691"/>
      <c r="VA19" s="691"/>
      <c r="VB19" s="691"/>
      <c r="VC19" s="691"/>
      <c r="VD19" s="691"/>
      <c r="VE19" s="691"/>
      <c r="VF19" s="691"/>
      <c r="VG19" s="691"/>
      <c r="VH19" s="691"/>
      <c r="VI19" s="691"/>
      <c r="VJ19" s="691"/>
      <c r="VK19" s="691"/>
      <c r="VL19" s="691"/>
      <c r="VM19" s="691"/>
      <c r="VN19" s="691"/>
      <c r="VO19" s="691"/>
      <c r="VP19" s="691"/>
      <c r="VQ19" s="691"/>
      <c r="VR19" s="691"/>
      <c r="VS19" s="691"/>
      <c r="VT19" s="691"/>
      <c r="VU19" s="691"/>
      <c r="VV19" s="691"/>
      <c r="VW19" s="691"/>
      <c r="VX19" s="691"/>
      <c r="VY19" s="691"/>
      <c r="VZ19" s="691"/>
      <c r="WA19" s="691"/>
      <c r="WB19" s="691"/>
      <c r="WC19" s="691"/>
      <c r="WD19" s="691"/>
      <c r="WE19" s="691"/>
      <c r="WF19" s="691"/>
      <c r="WG19" s="691"/>
      <c r="WH19" s="691"/>
      <c r="WI19" s="691"/>
      <c r="WJ19" s="691"/>
      <c r="WK19" s="691"/>
      <c r="WL19" s="691"/>
      <c r="WM19" s="691"/>
      <c r="WN19" s="691"/>
      <c r="WO19" s="691"/>
      <c r="WP19" s="691"/>
      <c r="WQ19" s="691"/>
      <c r="WR19" s="691"/>
      <c r="WS19" s="691"/>
      <c r="WT19" s="691"/>
      <c r="WU19" s="691"/>
      <c r="WV19" s="691"/>
      <c r="WW19" s="691"/>
      <c r="WX19" s="691"/>
      <c r="WY19" s="691"/>
      <c r="WZ19" s="691"/>
      <c r="XA19" s="691"/>
      <c r="XB19" s="691"/>
      <c r="XC19" s="691"/>
      <c r="XD19" s="691"/>
      <c r="XE19" s="691"/>
      <c r="XF19" s="691"/>
      <c r="XG19" s="691"/>
      <c r="XH19" s="691"/>
      <c r="XI19" s="691"/>
      <c r="XJ19" s="691"/>
      <c r="XK19" s="691"/>
      <c r="XL19" s="691"/>
      <c r="XM19" s="691"/>
      <c r="XN19" s="691"/>
      <c r="XO19" s="691"/>
      <c r="XP19" s="691"/>
      <c r="XQ19" s="691"/>
      <c r="XR19" s="691"/>
      <c r="XS19" s="691"/>
      <c r="XT19" s="691"/>
      <c r="XU19" s="691"/>
      <c r="XV19" s="691"/>
      <c r="XW19" s="691"/>
      <c r="XX19" s="691"/>
      <c r="XY19" s="691"/>
      <c r="XZ19" s="691"/>
      <c r="YA19" s="691"/>
      <c r="YB19" s="691"/>
      <c r="YC19" s="691"/>
      <c r="YD19" s="691"/>
      <c r="YE19" s="691"/>
      <c r="YF19" s="691"/>
      <c r="YG19" s="691"/>
      <c r="YH19" s="691"/>
      <c r="YI19" s="691"/>
      <c r="YJ19" s="691"/>
      <c r="YK19" s="691"/>
      <c r="YL19" s="691"/>
      <c r="YM19" s="691"/>
      <c r="YN19" s="691"/>
      <c r="YO19" s="691"/>
      <c r="YP19" s="691"/>
      <c r="YQ19" s="691"/>
      <c r="YR19" s="691"/>
      <c r="YS19" s="691"/>
      <c r="YT19" s="691"/>
      <c r="YU19" s="691"/>
      <c r="YV19" s="691"/>
      <c r="YW19" s="691"/>
      <c r="YX19" s="691"/>
      <c r="YY19" s="691"/>
      <c r="YZ19" s="691"/>
      <c r="ZA19" s="691"/>
      <c r="ZB19" s="691"/>
      <c r="ZC19" s="691"/>
      <c r="ZD19" s="691"/>
      <c r="ZE19" s="691"/>
      <c r="ZF19" s="691"/>
      <c r="ZG19" s="691"/>
      <c r="ZH19" s="691"/>
      <c r="ZI19" s="691"/>
      <c r="ZJ19" s="691"/>
      <c r="ZK19" s="691"/>
      <c r="ZL19" s="691"/>
      <c r="ZM19" s="691"/>
      <c r="ZN19" s="691"/>
      <c r="ZO19" s="691"/>
      <c r="ZP19" s="691"/>
      <c r="ZQ19" s="691"/>
      <c r="ZR19" s="691"/>
      <c r="ZS19" s="691"/>
      <c r="ZT19" s="691"/>
      <c r="ZU19" s="691"/>
      <c r="ZV19" s="691"/>
      <c r="ZW19" s="691"/>
      <c r="ZX19" s="691"/>
      <c r="ZY19" s="691"/>
      <c r="ZZ19" s="691"/>
      <c r="AAA19" s="691"/>
      <c r="AAB19" s="691"/>
      <c r="AAC19" s="691"/>
      <c r="AAD19" s="691"/>
      <c r="AAE19" s="691"/>
      <c r="AAF19" s="691"/>
      <c r="AAG19" s="691"/>
      <c r="AAH19" s="691"/>
      <c r="AAI19" s="691"/>
      <c r="AAJ19" s="691"/>
      <c r="AAK19" s="691"/>
      <c r="AAL19" s="691"/>
      <c r="AAM19" s="691"/>
      <c r="AAN19" s="691"/>
      <c r="AAO19" s="691"/>
      <c r="AAP19" s="691"/>
      <c r="AAQ19" s="691"/>
      <c r="AAR19" s="691"/>
      <c r="AAS19" s="691"/>
      <c r="AAT19" s="691"/>
      <c r="AAU19" s="691"/>
      <c r="AAV19" s="691"/>
      <c r="AAW19" s="691"/>
      <c r="AAX19" s="691"/>
      <c r="AAY19" s="691"/>
      <c r="AAZ19" s="691"/>
      <c r="ABA19" s="691"/>
      <c r="ABB19" s="691"/>
      <c r="ABC19" s="691"/>
      <c r="ABD19" s="691"/>
      <c r="ABE19" s="691"/>
      <c r="ABF19" s="691"/>
      <c r="ABG19" s="691"/>
      <c r="ABH19" s="691"/>
      <c r="ABI19" s="691"/>
      <c r="ABJ19" s="691"/>
      <c r="ABK19" s="691"/>
      <c r="ABL19" s="691"/>
      <c r="ABM19" s="691"/>
      <c r="ABN19" s="691"/>
      <c r="ABO19" s="691"/>
      <c r="ABP19" s="691"/>
      <c r="ABQ19" s="691"/>
      <c r="ABR19" s="691"/>
      <c r="ABS19" s="691"/>
      <c r="ABT19" s="691"/>
      <c r="ABU19" s="691"/>
      <c r="ABV19" s="691"/>
      <c r="ABW19" s="691"/>
      <c r="ABX19" s="691"/>
      <c r="ABY19" s="691"/>
      <c r="ABZ19" s="691"/>
      <c r="ACA19" s="691"/>
      <c r="ACB19" s="691"/>
      <c r="ACC19" s="691"/>
      <c r="ACD19" s="691"/>
      <c r="ACE19" s="691"/>
      <c r="ACF19" s="691"/>
      <c r="ACG19" s="691"/>
      <c r="ACH19" s="691"/>
      <c r="ACI19" s="691"/>
      <c r="ACJ19" s="691"/>
      <c r="ACK19" s="691"/>
      <c r="ACL19" s="691"/>
      <c r="ACM19" s="691"/>
      <c r="ACN19" s="691"/>
      <c r="ACO19" s="691"/>
      <c r="ACP19" s="691"/>
      <c r="ACQ19" s="691"/>
      <c r="ACR19" s="691"/>
      <c r="ACS19" s="691"/>
      <c r="ACT19" s="691"/>
      <c r="ACU19" s="691"/>
      <c r="ACV19" s="691"/>
      <c r="ACW19" s="691"/>
      <c r="ACX19" s="691"/>
      <c r="ACY19" s="691"/>
      <c r="ACZ19" s="691"/>
      <c r="ADA19" s="691"/>
      <c r="ADB19" s="691"/>
      <c r="ADC19" s="691"/>
      <c r="ADD19" s="691"/>
      <c r="ADE19" s="691"/>
      <c r="ADF19" s="691"/>
      <c r="ADG19" s="691"/>
      <c r="ADH19" s="691"/>
      <c r="ADI19" s="691"/>
      <c r="ADJ19" s="691"/>
      <c r="ADK19" s="691"/>
      <c r="ADL19" s="691"/>
      <c r="ADM19" s="691"/>
      <c r="ADN19" s="691"/>
      <c r="ADO19" s="691"/>
      <c r="ADP19" s="691"/>
      <c r="ADQ19" s="691"/>
      <c r="ADR19" s="691"/>
      <c r="ADS19" s="691"/>
      <c r="ADT19" s="691"/>
      <c r="ADU19" s="691"/>
      <c r="ADV19" s="691"/>
      <c r="ADW19" s="691"/>
      <c r="ADX19" s="691"/>
      <c r="ADY19" s="691"/>
      <c r="ADZ19" s="691"/>
      <c r="AEA19" s="691"/>
      <c r="AEB19" s="691"/>
      <c r="AEC19" s="691"/>
      <c r="AED19" s="691"/>
      <c r="AEE19" s="691"/>
      <c r="AEF19" s="691"/>
      <c r="AEG19" s="691"/>
      <c r="AEH19" s="691"/>
      <c r="AEI19" s="691"/>
      <c r="AEJ19" s="691"/>
      <c r="AEK19" s="691"/>
      <c r="AEL19" s="691"/>
      <c r="AEM19" s="691"/>
      <c r="AEN19" s="691"/>
      <c r="AEO19" s="691"/>
      <c r="AEP19" s="691"/>
      <c r="AEQ19" s="691"/>
      <c r="AER19" s="691"/>
      <c r="AES19" s="691"/>
      <c r="AET19" s="691"/>
      <c r="AEU19" s="691"/>
      <c r="AEV19" s="691"/>
      <c r="AEW19" s="691"/>
      <c r="AEX19" s="691"/>
      <c r="AEY19" s="691"/>
      <c r="AEZ19" s="691"/>
      <c r="AFA19" s="691"/>
      <c r="AFB19" s="691"/>
      <c r="AFC19" s="691"/>
      <c r="AFD19" s="691"/>
      <c r="AFE19" s="691"/>
      <c r="AFF19" s="691"/>
      <c r="AFG19" s="691"/>
      <c r="AFH19" s="691"/>
      <c r="AFI19" s="691"/>
      <c r="AFJ19" s="691"/>
      <c r="AFK19" s="691"/>
      <c r="AFL19" s="691"/>
      <c r="AFM19" s="691"/>
      <c r="AFN19" s="691"/>
      <c r="AFO19" s="691"/>
      <c r="AFP19" s="691"/>
      <c r="AFQ19" s="691"/>
      <c r="AFR19" s="691"/>
      <c r="AFS19" s="691"/>
      <c r="AFT19" s="691"/>
      <c r="AFU19" s="691"/>
      <c r="AFV19" s="691"/>
      <c r="AFW19" s="691"/>
      <c r="AFX19" s="691"/>
      <c r="AFY19" s="691"/>
      <c r="AFZ19" s="691"/>
      <c r="AGA19" s="691"/>
      <c r="AGB19" s="691"/>
      <c r="AGC19" s="691"/>
      <c r="AGD19" s="691"/>
      <c r="AGE19" s="691"/>
      <c r="AGF19" s="691"/>
      <c r="AGG19" s="691"/>
      <c r="AGH19" s="691"/>
      <c r="AGI19" s="691"/>
      <c r="AGJ19" s="691"/>
      <c r="AGK19" s="691"/>
      <c r="AGL19" s="691"/>
      <c r="AGM19" s="691"/>
      <c r="AGN19" s="691"/>
      <c r="AGO19" s="691"/>
      <c r="AGP19" s="691"/>
      <c r="AGQ19" s="691"/>
      <c r="AGR19" s="691"/>
      <c r="AGS19" s="691"/>
      <c r="AGT19" s="691"/>
      <c r="AGU19" s="691"/>
      <c r="AGV19" s="691"/>
      <c r="AGW19" s="691"/>
      <c r="AGX19" s="691"/>
      <c r="AGY19" s="691"/>
      <c r="AGZ19" s="691"/>
      <c r="AHA19" s="691"/>
      <c r="AHB19" s="691"/>
      <c r="AHC19" s="691"/>
      <c r="AHD19" s="691"/>
      <c r="AHE19" s="691"/>
      <c r="AHF19" s="691"/>
      <c r="AHG19" s="691"/>
      <c r="AHH19" s="691"/>
      <c r="AHI19" s="691"/>
      <c r="AHJ19" s="691"/>
      <c r="AHK19" s="691"/>
      <c r="AHL19" s="691"/>
      <c r="AHM19" s="691"/>
      <c r="AHN19" s="691"/>
      <c r="AHO19" s="691"/>
      <c r="AHP19" s="691"/>
      <c r="AHQ19" s="691"/>
      <c r="AHR19" s="691"/>
      <c r="AHS19" s="691"/>
      <c r="AHT19" s="691"/>
      <c r="AHU19" s="691"/>
      <c r="AHV19" s="691"/>
      <c r="AHW19" s="691"/>
      <c r="AHX19" s="691"/>
      <c r="AHY19" s="691"/>
      <c r="AHZ19" s="691"/>
      <c r="AIA19" s="691"/>
      <c r="AIB19" s="691"/>
      <c r="AIC19" s="691"/>
      <c r="AID19" s="691"/>
      <c r="AIE19" s="691"/>
      <c r="AIF19" s="691"/>
      <c r="AIG19" s="691"/>
      <c r="AIH19" s="691"/>
      <c r="AII19" s="691"/>
      <c r="AIJ19" s="691"/>
      <c r="AIK19" s="691"/>
      <c r="AIL19" s="691"/>
      <c r="AIM19" s="691"/>
      <c r="AIN19" s="691"/>
      <c r="AIO19" s="691"/>
      <c r="AIP19" s="691"/>
      <c r="AIQ19" s="691"/>
      <c r="AIR19" s="691"/>
      <c r="AIS19" s="691"/>
      <c r="AIT19" s="691"/>
      <c r="AIU19" s="691"/>
      <c r="AIV19" s="691"/>
      <c r="AIW19" s="691"/>
      <c r="AIX19" s="691"/>
      <c r="AIY19" s="691"/>
      <c r="AIZ19" s="691"/>
      <c r="AJA19" s="691"/>
      <c r="AJB19" s="691"/>
      <c r="AJC19" s="691"/>
      <c r="AJD19" s="691"/>
      <c r="AJE19" s="691"/>
      <c r="AJF19" s="691"/>
      <c r="AJG19" s="691"/>
      <c r="AJH19" s="691"/>
      <c r="AJI19" s="691"/>
      <c r="AJJ19" s="691"/>
      <c r="AJK19" s="691"/>
      <c r="AJL19" s="691"/>
      <c r="AJM19" s="691"/>
      <c r="AJN19" s="691"/>
      <c r="AJO19" s="691"/>
      <c r="AJP19" s="691"/>
      <c r="AJQ19" s="691"/>
      <c r="AJR19" s="691"/>
      <c r="AJS19" s="691"/>
      <c r="AJT19" s="691"/>
      <c r="AJU19" s="691"/>
      <c r="AJV19" s="691"/>
      <c r="AJW19" s="691"/>
      <c r="AJX19" s="691"/>
      <c r="AJY19" s="691"/>
      <c r="AJZ19" s="691"/>
      <c r="AKA19" s="691"/>
      <c r="AKB19" s="691"/>
      <c r="AKC19" s="691"/>
      <c r="AKD19" s="691"/>
      <c r="AKE19" s="691"/>
      <c r="AKF19" s="691"/>
      <c r="AKG19" s="691"/>
      <c r="AKH19" s="691"/>
      <c r="AKI19" s="691"/>
      <c r="AKJ19" s="691"/>
      <c r="AKK19" s="691"/>
      <c r="AKL19" s="691"/>
      <c r="AKM19" s="691"/>
      <c r="AKN19" s="691"/>
      <c r="AKO19" s="691"/>
      <c r="AKP19" s="691"/>
      <c r="AKQ19" s="691"/>
      <c r="AKR19" s="691"/>
      <c r="AKS19" s="691"/>
      <c r="AKT19" s="691"/>
      <c r="AKU19" s="691"/>
      <c r="AKV19" s="691"/>
      <c r="AKW19" s="691"/>
      <c r="AKX19" s="691"/>
      <c r="AKY19" s="691"/>
      <c r="AKZ19" s="691"/>
      <c r="ALA19" s="691"/>
      <c r="ALB19" s="691"/>
      <c r="ALC19" s="691"/>
      <c r="ALD19" s="691"/>
      <c r="ALE19" s="691"/>
      <c r="ALF19" s="691"/>
      <c r="ALG19" s="691"/>
      <c r="ALH19" s="691"/>
      <c r="ALI19" s="691"/>
      <c r="ALJ19" s="691"/>
      <c r="ALK19" s="691"/>
      <c r="ALL19" s="691"/>
      <c r="ALM19" s="691"/>
      <c r="ALN19" s="691"/>
      <c r="ALO19" s="691"/>
      <c r="ALP19" s="691"/>
      <c r="ALQ19" s="691"/>
      <c r="ALR19" s="691"/>
      <c r="ALS19" s="691"/>
      <c r="ALT19" s="691"/>
      <c r="ALU19" s="691"/>
      <c r="ALV19" s="691"/>
      <c r="ALW19" s="691"/>
      <c r="ALX19" s="691"/>
      <c r="ALY19" s="691"/>
      <c r="ALZ19" s="691"/>
      <c r="AMA19" s="691"/>
      <c r="AMB19" s="691"/>
      <c r="AMC19" s="691"/>
      <c r="AMD19" s="691"/>
      <c r="AME19" s="691"/>
      <c r="AMF19" s="691"/>
      <c r="AMG19" s="691"/>
      <c r="AMH19" s="691"/>
      <c r="AMI19" s="691"/>
      <c r="AMJ19" s="691"/>
      <c r="AMK19" s="691"/>
      <c r="AML19" s="691"/>
      <c r="AMM19" s="691"/>
      <c r="AMN19" s="691"/>
      <c r="AMO19" s="691"/>
      <c r="AMP19" s="691"/>
      <c r="AMQ19" s="691"/>
      <c r="AMR19" s="691"/>
      <c r="AMS19" s="691"/>
      <c r="AMT19" s="691"/>
      <c r="AMU19" s="691"/>
      <c r="AMV19" s="691"/>
      <c r="AMW19" s="691"/>
      <c r="AMX19" s="691"/>
      <c r="AMY19" s="691"/>
      <c r="AMZ19" s="691"/>
      <c r="ANA19" s="691"/>
      <c r="ANB19" s="691"/>
      <c r="ANC19" s="691"/>
      <c r="AND19" s="691"/>
      <c r="ANE19" s="691"/>
      <c r="ANF19" s="691"/>
      <c r="ANG19" s="691"/>
      <c r="ANH19" s="691"/>
      <c r="ANI19" s="691"/>
      <c r="ANJ19" s="691"/>
      <c r="ANK19" s="691"/>
      <c r="ANL19" s="691"/>
      <c r="ANM19" s="691"/>
      <c r="ANN19" s="691"/>
      <c r="ANO19" s="691"/>
      <c r="ANP19" s="691"/>
      <c r="ANQ19" s="691"/>
      <c r="ANR19" s="691"/>
      <c r="ANS19" s="691"/>
      <c r="ANT19" s="691"/>
      <c r="ANU19" s="691"/>
      <c r="ANV19" s="691"/>
      <c r="ANW19" s="691"/>
      <c r="ANX19" s="691"/>
      <c r="ANY19" s="691"/>
      <c r="ANZ19" s="691"/>
      <c r="AOA19" s="691"/>
      <c r="AOB19" s="691"/>
      <c r="AOC19" s="691"/>
      <c r="AOD19" s="691"/>
      <c r="AOE19" s="691"/>
      <c r="AOF19" s="691"/>
      <c r="AOG19" s="691"/>
      <c r="AOH19" s="691"/>
      <c r="AOI19" s="691"/>
      <c r="AOJ19" s="691"/>
      <c r="AOK19" s="691"/>
      <c r="AOL19" s="691"/>
      <c r="AOM19" s="691"/>
      <c r="AON19" s="691"/>
      <c r="AOO19" s="691"/>
      <c r="AOP19" s="691"/>
      <c r="AOQ19" s="691"/>
      <c r="AOR19" s="691"/>
      <c r="AOS19" s="691"/>
      <c r="AOT19" s="691"/>
      <c r="AOU19" s="691"/>
      <c r="AOV19" s="691"/>
      <c r="AOW19" s="691"/>
      <c r="AOX19" s="691"/>
      <c r="AOY19" s="691"/>
      <c r="AOZ19" s="691"/>
      <c r="APA19" s="691"/>
      <c r="APB19" s="691"/>
      <c r="APC19" s="691"/>
      <c r="APD19" s="691"/>
      <c r="APE19" s="691"/>
      <c r="APF19" s="691"/>
      <c r="APG19" s="691"/>
      <c r="APH19" s="691"/>
      <c r="API19" s="691"/>
      <c r="APJ19" s="691"/>
      <c r="APK19" s="691"/>
      <c r="APL19" s="691"/>
      <c r="APM19" s="691"/>
      <c r="APN19" s="691"/>
      <c r="APO19" s="691"/>
      <c r="APP19" s="691"/>
      <c r="APQ19" s="691"/>
      <c r="APR19" s="691"/>
      <c r="APS19" s="691"/>
      <c r="APT19" s="691"/>
      <c r="APU19" s="691"/>
      <c r="APV19" s="691"/>
      <c r="APW19" s="691"/>
      <c r="APX19" s="691"/>
      <c r="APY19" s="691"/>
      <c r="APZ19" s="691"/>
      <c r="AQA19" s="691"/>
      <c r="AQB19" s="691"/>
      <c r="AQC19" s="691"/>
      <c r="AQD19" s="691"/>
      <c r="AQE19" s="691"/>
      <c r="AQF19" s="691"/>
      <c r="AQG19" s="691"/>
      <c r="AQH19" s="691"/>
      <c r="AQI19" s="691"/>
      <c r="AQJ19" s="691"/>
      <c r="AQK19" s="691"/>
      <c r="AQL19" s="691"/>
      <c r="AQM19" s="691"/>
      <c r="AQN19" s="691"/>
      <c r="AQO19" s="691"/>
      <c r="AQP19" s="691"/>
      <c r="AQQ19" s="691"/>
      <c r="AQR19" s="691"/>
      <c r="AQS19" s="691"/>
      <c r="AQT19" s="691"/>
      <c r="AQU19" s="691"/>
      <c r="AQV19" s="691"/>
      <c r="AQW19" s="691"/>
      <c r="AQX19" s="691"/>
      <c r="AQY19" s="691"/>
      <c r="AQZ19" s="691"/>
      <c r="ARA19" s="691"/>
      <c r="ARB19" s="691"/>
      <c r="ARC19" s="691"/>
      <c r="ARD19" s="691"/>
      <c r="ARE19" s="691"/>
      <c r="ARF19" s="691"/>
      <c r="ARG19" s="691"/>
      <c r="ARH19" s="691"/>
      <c r="ARI19" s="691"/>
      <c r="ARJ19" s="691"/>
      <c r="ARK19" s="691"/>
      <c r="ARL19" s="691"/>
      <c r="ARM19" s="691"/>
      <c r="ARN19" s="691"/>
      <c r="ARO19" s="691"/>
      <c r="ARP19" s="691"/>
      <c r="ARQ19" s="691"/>
      <c r="ARR19" s="691"/>
      <c r="ARS19" s="691"/>
      <c r="ART19" s="691"/>
      <c r="ARU19" s="691"/>
      <c r="ARV19" s="691"/>
      <c r="ARW19" s="691"/>
      <c r="ARX19" s="691"/>
      <c r="ARY19" s="691"/>
      <c r="ARZ19" s="691"/>
      <c r="ASA19" s="691"/>
      <c r="ASB19" s="691"/>
      <c r="ASC19" s="691"/>
      <c r="ASD19" s="691"/>
      <c r="ASE19" s="691"/>
      <c r="ASF19" s="691"/>
      <c r="ASG19" s="691"/>
      <c r="ASH19" s="691"/>
      <c r="ASI19" s="691"/>
      <c r="ASJ19" s="691"/>
      <c r="ASK19" s="691"/>
      <c r="ASL19" s="691"/>
      <c r="ASM19" s="691"/>
      <c r="ASN19" s="691"/>
      <c r="ASO19" s="691"/>
      <c r="ASP19" s="691"/>
      <c r="ASQ19" s="691"/>
      <c r="ASR19" s="691"/>
      <c r="ASS19" s="691"/>
      <c r="AST19" s="691"/>
      <c r="ASU19" s="691"/>
      <c r="ASV19" s="691"/>
      <c r="ASW19" s="691"/>
      <c r="ASX19" s="691"/>
      <c r="ASY19" s="691"/>
      <c r="ASZ19" s="691"/>
      <c r="ATA19" s="691"/>
      <c r="ATB19" s="691"/>
      <c r="ATC19" s="691"/>
      <c r="ATD19" s="691"/>
      <c r="ATE19" s="691"/>
      <c r="ATF19" s="691"/>
      <c r="ATG19" s="691"/>
      <c r="ATH19" s="691"/>
      <c r="ATI19" s="691"/>
      <c r="ATJ19" s="691"/>
      <c r="ATK19" s="691"/>
      <c r="ATL19" s="691"/>
      <c r="ATM19" s="691"/>
      <c r="ATN19" s="691"/>
      <c r="ATO19" s="691"/>
      <c r="ATP19" s="691"/>
      <c r="ATQ19" s="691"/>
      <c r="ATR19" s="691"/>
      <c r="ATS19" s="691"/>
      <c r="ATT19" s="691"/>
      <c r="ATU19" s="691"/>
      <c r="ATV19" s="691"/>
      <c r="ATW19" s="691"/>
      <c r="ATX19" s="691"/>
      <c r="ATY19" s="691"/>
      <c r="ATZ19" s="691"/>
      <c r="AUA19" s="691"/>
      <c r="AUB19" s="691"/>
      <c r="AUC19" s="691"/>
      <c r="AUD19" s="691"/>
      <c r="AUE19" s="691"/>
      <c r="AUF19" s="691"/>
      <c r="AUG19" s="691"/>
      <c r="AUH19" s="691"/>
      <c r="AUI19" s="691"/>
      <c r="AUJ19" s="691"/>
      <c r="AUK19" s="691"/>
      <c r="AUL19" s="691"/>
      <c r="AUM19" s="691"/>
      <c r="AUN19" s="691"/>
      <c r="AUO19" s="691"/>
      <c r="AUP19" s="691"/>
      <c r="AUQ19" s="691"/>
      <c r="AUR19" s="691"/>
      <c r="AUS19" s="691"/>
      <c r="AUT19" s="691"/>
      <c r="AUU19" s="691"/>
      <c r="AUV19" s="691"/>
      <c r="AUW19" s="691"/>
      <c r="AUX19" s="691"/>
      <c r="AUY19" s="691"/>
      <c r="AUZ19" s="691"/>
      <c r="AVA19" s="691"/>
      <c r="AVB19" s="691"/>
      <c r="AVC19" s="691"/>
      <c r="AVD19" s="691"/>
      <c r="AVE19" s="691"/>
      <c r="AVF19" s="691"/>
      <c r="AVG19" s="691"/>
      <c r="AVH19" s="691"/>
      <c r="AVI19" s="691"/>
      <c r="AVJ19" s="691"/>
      <c r="AVK19" s="691"/>
      <c r="AVL19" s="691"/>
      <c r="AVM19" s="691"/>
      <c r="AVN19" s="691"/>
      <c r="AVO19" s="691"/>
      <c r="AVP19" s="691"/>
      <c r="AVQ19" s="691"/>
      <c r="AVR19" s="691"/>
      <c r="AVS19" s="691"/>
      <c r="AVT19" s="691"/>
      <c r="AVU19" s="691"/>
      <c r="AVV19" s="691"/>
      <c r="AVW19" s="691"/>
      <c r="AVX19" s="691"/>
      <c r="AVY19" s="691"/>
      <c r="AVZ19" s="691"/>
      <c r="AWA19" s="691"/>
      <c r="AWB19" s="691"/>
      <c r="AWC19" s="691"/>
      <c r="AWD19" s="691"/>
      <c r="AWE19" s="691"/>
      <c r="AWF19" s="691"/>
      <c r="AWG19" s="691"/>
      <c r="AWH19" s="691"/>
      <c r="AWI19" s="691"/>
      <c r="AWJ19" s="691"/>
      <c r="AWK19" s="691"/>
      <c r="AWL19" s="691"/>
      <c r="AWM19" s="691"/>
      <c r="AWN19" s="691"/>
      <c r="AWO19" s="691"/>
      <c r="AWP19" s="691"/>
      <c r="AWQ19" s="691"/>
      <c r="AWR19" s="691"/>
      <c r="AWS19" s="691"/>
      <c r="AWT19" s="691"/>
      <c r="AWU19" s="691"/>
      <c r="AWV19" s="691"/>
      <c r="AWW19" s="691"/>
      <c r="AWX19" s="691"/>
      <c r="AWY19" s="691"/>
      <c r="AWZ19" s="691"/>
      <c r="AXA19" s="691"/>
      <c r="AXB19" s="691"/>
      <c r="AXC19" s="691"/>
      <c r="AXD19" s="691"/>
      <c r="AXE19" s="691"/>
      <c r="AXF19" s="691"/>
      <c r="AXG19" s="691"/>
      <c r="AXH19" s="691"/>
      <c r="AXI19" s="691"/>
      <c r="AXJ19" s="691"/>
      <c r="AXK19" s="691"/>
      <c r="AXL19" s="691"/>
      <c r="AXM19" s="691"/>
      <c r="AXN19" s="691"/>
      <c r="AXO19" s="691"/>
      <c r="AXP19" s="691"/>
      <c r="AXQ19" s="691"/>
      <c r="AXR19" s="691"/>
      <c r="AXS19" s="691"/>
      <c r="AXT19" s="691"/>
      <c r="AXU19" s="691"/>
      <c r="AXV19" s="691"/>
      <c r="AXW19" s="691"/>
      <c r="AXX19" s="691"/>
      <c r="AXY19" s="691"/>
      <c r="AXZ19" s="691"/>
      <c r="AYA19" s="691"/>
      <c r="AYB19" s="691"/>
      <c r="AYC19" s="691"/>
      <c r="AYD19" s="691"/>
      <c r="AYE19" s="691"/>
      <c r="AYF19" s="691"/>
      <c r="AYG19" s="691"/>
      <c r="AYH19" s="691"/>
      <c r="AYI19" s="691"/>
      <c r="AYJ19" s="691"/>
      <c r="AYK19" s="691"/>
      <c r="AYL19" s="691"/>
      <c r="AYM19" s="691"/>
      <c r="AYN19" s="691"/>
      <c r="AYO19" s="691"/>
      <c r="AYP19" s="691"/>
      <c r="AYQ19" s="691"/>
      <c r="AYR19" s="691"/>
      <c r="AYS19" s="691"/>
      <c r="AYT19" s="691"/>
      <c r="AYU19" s="691"/>
      <c r="AYV19" s="691"/>
      <c r="AYW19" s="691"/>
      <c r="AYX19" s="691"/>
      <c r="AYY19" s="691"/>
      <c r="AYZ19" s="691"/>
      <c r="AZA19" s="691"/>
      <c r="AZB19" s="691"/>
      <c r="AZC19" s="691"/>
      <c r="AZD19" s="691"/>
      <c r="AZE19" s="691"/>
      <c r="AZF19" s="691"/>
      <c r="AZG19" s="691"/>
      <c r="AZH19" s="691"/>
      <c r="AZI19" s="691"/>
      <c r="AZJ19" s="691"/>
      <c r="AZK19" s="691"/>
      <c r="AZL19" s="691"/>
      <c r="AZM19" s="691"/>
      <c r="AZN19" s="691"/>
      <c r="AZO19" s="691"/>
      <c r="AZP19" s="691"/>
      <c r="AZQ19" s="691"/>
      <c r="AZR19" s="691"/>
      <c r="AZS19" s="691"/>
      <c r="AZT19" s="691"/>
      <c r="AZU19" s="691"/>
      <c r="AZV19" s="691"/>
      <c r="AZW19" s="691"/>
      <c r="AZX19" s="691"/>
      <c r="AZY19" s="691"/>
      <c r="AZZ19" s="691"/>
      <c r="BAA19" s="691"/>
      <c r="BAB19" s="691"/>
      <c r="BAC19" s="691"/>
      <c r="BAD19" s="691"/>
      <c r="BAE19" s="691"/>
      <c r="BAF19" s="691"/>
      <c r="BAG19" s="691"/>
      <c r="BAH19" s="691"/>
      <c r="BAI19" s="691"/>
      <c r="BAJ19" s="691"/>
      <c r="BAK19" s="691"/>
      <c r="BAL19" s="691"/>
      <c r="BAM19" s="691"/>
      <c r="BAN19" s="691"/>
      <c r="BAO19" s="691"/>
      <c r="BAP19" s="691"/>
      <c r="BAQ19" s="691"/>
      <c r="BAR19" s="691"/>
      <c r="BAS19" s="691"/>
      <c r="BAT19" s="691"/>
      <c r="BAU19" s="691"/>
      <c r="BAV19" s="691"/>
      <c r="BAW19" s="691"/>
      <c r="BAX19" s="691"/>
      <c r="BAY19" s="691"/>
      <c r="BAZ19" s="691"/>
      <c r="BBA19" s="691"/>
      <c r="BBB19" s="691"/>
      <c r="BBC19" s="691"/>
      <c r="BBD19" s="691"/>
      <c r="BBE19" s="691"/>
      <c r="BBF19" s="691"/>
      <c r="BBG19" s="691"/>
      <c r="BBH19" s="691"/>
      <c r="BBI19" s="691"/>
      <c r="BBJ19" s="691"/>
      <c r="BBK19" s="691"/>
      <c r="BBL19" s="691"/>
      <c r="BBM19" s="691"/>
      <c r="BBN19" s="691"/>
      <c r="BBO19" s="691"/>
      <c r="BBP19" s="691"/>
      <c r="BBQ19" s="691"/>
      <c r="BBR19" s="691"/>
      <c r="BBS19" s="691"/>
      <c r="BBT19" s="691"/>
      <c r="BBU19" s="691"/>
      <c r="BBV19" s="691"/>
      <c r="BBW19" s="691"/>
      <c r="BBX19" s="691"/>
      <c r="BBY19" s="691"/>
      <c r="BBZ19" s="691"/>
      <c r="BCA19" s="691"/>
      <c r="BCB19" s="691"/>
      <c r="BCC19" s="691"/>
      <c r="BCD19" s="691"/>
      <c r="BCE19" s="691"/>
      <c r="BCF19" s="691"/>
      <c r="BCG19" s="691"/>
      <c r="BCH19" s="691"/>
      <c r="BCI19" s="691"/>
      <c r="BCJ19" s="691"/>
      <c r="BCK19" s="691"/>
      <c r="BCL19" s="691"/>
      <c r="BCM19" s="691"/>
      <c r="BCN19" s="691"/>
      <c r="BCO19" s="691"/>
      <c r="BCP19" s="691"/>
      <c r="BCQ19" s="691"/>
      <c r="BCR19" s="691"/>
      <c r="BCS19" s="691"/>
      <c r="BCT19" s="691"/>
      <c r="BCU19" s="691"/>
      <c r="BCV19" s="691"/>
      <c r="BCW19" s="691"/>
      <c r="BCX19" s="691"/>
      <c r="BCY19" s="691"/>
      <c r="BCZ19" s="691"/>
      <c r="BDA19" s="691"/>
      <c r="BDB19" s="691"/>
      <c r="BDC19" s="691"/>
      <c r="BDD19" s="691"/>
      <c r="BDE19" s="691"/>
      <c r="BDF19" s="691"/>
      <c r="BDG19" s="691"/>
      <c r="BDH19" s="691"/>
      <c r="BDI19" s="691"/>
      <c r="BDJ19" s="691"/>
      <c r="BDK19" s="691"/>
      <c r="BDL19" s="691"/>
      <c r="BDM19" s="691"/>
      <c r="BDN19" s="691"/>
      <c r="BDO19" s="691"/>
      <c r="BDP19" s="691"/>
      <c r="BDQ19" s="691"/>
      <c r="BDR19" s="691"/>
      <c r="BDS19" s="691"/>
      <c r="BDT19" s="691"/>
      <c r="BDU19" s="691"/>
      <c r="BDV19" s="691"/>
      <c r="BDW19" s="691"/>
      <c r="BDX19" s="691"/>
      <c r="BDY19" s="691"/>
      <c r="BDZ19" s="691"/>
      <c r="BEA19" s="691"/>
      <c r="BEB19" s="691"/>
      <c r="BEC19" s="691"/>
      <c r="BED19" s="691"/>
      <c r="BEE19" s="691"/>
      <c r="BEF19" s="691"/>
      <c r="BEG19" s="691"/>
      <c r="BEH19" s="691"/>
      <c r="BEI19" s="691"/>
      <c r="BEJ19" s="691"/>
      <c r="BEK19" s="691"/>
      <c r="BEL19" s="691"/>
      <c r="BEM19" s="691"/>
      <c r="BEN19" s="691"/>
      <c r="BEO19" s="691"/>
      <c r="BEP19" s="691"/>
      <c r="BEQ19" s="691"/>
      <c r="BER19" s="691"/>
      <c r="BES19" s="691"/>
      <c r="BET19" s="691"/>
      <c r="BEU19" s="691"/>
      <c r="BEV19" s="691"/>
      <c r="BEW19" s="691"/>
      <c r="BEX19" s="691"/>
      <c r="BEY19" s="691"/>
      <c r="BEZ19" s="691"/>
      <c r="BFA19" s="691"/>
      <c r="BFB19" s="691"/>
      <c r="BFC19" s="691"/>
      <c r="BFD19" s="691"/>
      <c r="BFE19" s="691"/>
      <c r="BFF19" s="691"/>
      <c r="BFG19" s="691"/>
      <c r="BFH19" s="691"/>
      <c r="BFI19" s="691"/>
      <c r="BFJ19" s="691"/>
      <c r="BFK19" s="691"/>
      <c r="BFL19" s="691"/>
      <c r="BFM19" s="691"/>
      <c r="BFN19" s="691"/>
      <c r="BFO19" s="691"/>
      <c r="BFP19" s="691"/>
      <c r="BFQ19" s="691"/>
      <c r="BFR19" s="691"/>
      <c r="BFS19" s="691"/>
      <c r="BFT19" s="691"/>
      <c r="BFU19" s="691"/>
      <c r="BFV19" s="691"/>
      <c r="BFW19" s="691"/>
      <c r="BFX19" s="691"/>
      <c r="BFY19" s="691"/>
      <c r="BFZ19" s="691"/>
      <c r="BGA19" s="691"/>
      <c r="BGB19" s="691"/>
      <c r="BGC19" s="691"/>
      <c r="BGD19" s="691"/>
      <c r="BGE19" s="691"/>
      <c r="BGF19" s="691"/>
      <c r="BGG19" s="691"/>
      <c r="BGH19" s="691"/>
      <c r="BGI19" s="691"/>
      <c r="BGJ19" s="691"/>
      <c r="BGK19" s="691"/>
      <c r="BGL19" s="691"/>
      <c r="BGM19" s="691"/>
      <c r="BGN19" s="691"/>
      <c r="BGO19" s="691"/>
      <c r="BGP19" s="691"/>
      <c r="BGQ19" s="691"/>
      <c r="BGR19" s="691"/>
      <c r="BGS19" s="691"/>
      <c r="BGT19" s="691"/>
      <c r="BGU19" s="691"/>
      <c r="BGV19" s="691"/>
      <c r="BGW19" s="691"/>
      <c r="BGX19" s="691"/>
      <c r="BGY19" s="691"/>
      <c r="BGZ19" s="691"/>
      <c r="BHA19" s="691"/>
      <c r="BHB19" s="691"/>
      <c r="BHC19" s="691"/>
      <c r="BHD19" s="691"/>
      <c r="BHE19" s="691"/>
      <c r="BHF19" s="691"/>
      <c r="BHG19" s="691"/>
      <c r="BHH19" s="691"/>
      <c r="BHI19" s="691"/>
      <c r="BHJ19" s="691"/>
      <c r="BHK19" s="691"/>
      <c r="BHL19" s="691"/>
      <c r="BHM19" s="691"/>
      <c r="BHN19" s="691"/>
      <c r="BHO19" s="691"/>
      <c r="BHP19" s="691"/>
      <c r="BHQ19" s="691"/>
      <c r="BHR19" s="691"/>
      <c r="BHS19" s="691"/>
      <c r="BHT19" s="691"/>
      <c r="BHU19" s="691"/>
      <c r="BHV19" s="691"/>
      <c r="BHW19" s="691"/>
      <c r="BHX19" s="691"/>
      <c r="BHY19" s="691"/>
      <c r="BHZ19" s="691"/>
      <c r="BIA19" s="691"/>
      <c r="BIB19" s="691"/>
      <c r="BIC19" s="691"/>
      <c r="BID19" s="691"/>
      <c r="BIE19" s="691"/>
      <c r="BIF19" s="691"/>
      <c r="BIG19" s="691"/>
      <c r="BIH19" s="691"/>
      <c r="BII19" s="691"/>
      <c r="BIJ19" s="691"/>
      <c r="BIK19" s="691"/>
      <c r="BIL19" s="691"/>
      <c r="BIM19" s="691"/>
      <c r="BIN19" s="691"/>
      <c r="BIO19" s="691"/>
      <c r="BIP19" s="691"/>
      <c r="BIQ19" s="691"/>
      <c r="BIR19" s="691"/>
      <c r="BIS19" s="691"/>
      <c r="BIT19" s="691"/>
      <c r="BIU19" s="691"/>
      <c r="BIV19" s="691"/>
      <c r="BIW19" s="691"/>
      <c r="BIX19" s="691"/>
      <c r="BIY19" s="691"/>
      <c r="BIZ19" s="691"/>
      <c r="BJA19" s="691"/>
      <c r="BJB19" s="691"/>
      <c r="BJC19" s="691"/>
      <c r="BJD19" s="691"/>
      <c r="BJE19" s="691"/>
      <c r="BJF19" s="691"/>
      <c r="BJG19" s="691"/>
      <c r="BJH19" s="691"/>
      <c r="BJI19" s="691"/>
      <c r="BJJ19" s="691"/>
      <c r="BJK19" s="691"/>
      <c r="BJL19" s="691"/>
      <c r="BJM19" s="691"/>
      <c r="BJN19" s="691"/>
      <c r="BJO19" s="691"/>
      <c r="BJP19" s="691"/>
      <c r="BJQ19" s="691"/>
      <c r="BJR19" s="691"/>
      <c r="BJS19" s="691"/>
      <c r="BJT19" s="691"/>
      <c r="BJU19" s="691"/>
      <c r="BJV19" s="691"/>
      <c r="BJW19" s="691"/>
      <c r="BJX19" s="691"/>
      <c r="BJY19" s="691"/>
      <c r="BJZ19" s="691"/>
      <c r="BKA19" s="691"/>
      <c r="BKB19" s="691"/>
      <c r="BKC19" s="691"/>
      <c r="BKD19" s="691"/>
      <c r="BKE19" s="691"/>
      <c r="BKF19" s="691"/>
      <c r="BKG19" s="691"/>
      <c r="BKH19" s="691"/>
      <c r="BKI19" s="691"/>
      <c r="BKJ19" s="691"/>
      <c r="BKK19" s="691"/>
      <c r="BKL19" s="691"/>
      <c r="BKM19" s="691"/>
      <c r="BKN19" s="691"/>
      <c r="BKO19" s="691"/>
      <c r="BKP19" s="691"/>
      <c r="BKQ19" s="691"/>
      <c r="BKR19" s="691"/>
      <c r="BKS19" s="691"/>
      <c r="BKT19" s="691"/>
      <c r="BKU19" s="691"/>
      <c r="BKV19" s="691"/>
      <c r="BKW19" s="691"/>
      <c r="BKX19" s="691"/>
      <c r="BKY19" s="691"/>
      <c r="BKZ19" s="691"/>
      <c r="BLA19" s="691"/>
      <c r="BLB19" s="691"/>
      <c r="BLC19" s="691"/>
      <c r="BLD19" s="691"/>
      <c r="BLE19" s="691"/>
      <c r="BLF19" s="691"/>
      <c r="BLG19" s="691"/>
      <c r="BLH19" s="691"/>
      <c r="BLI19" s="691"/>
      <c r="BLJ19" s="691"/>
      <c r="BLK19" s="691"/>
      <c r="BLL19" s="691"/>
      <c r="BLM19" s="691"/>
      <c r="BLN19" s="691"/>
      <c r="BLO19" s="691"/>
      <c r="BLP19" s="691"/>
      <c r="BLQ19" s="691"/>
      <c r="BLR19" s="691"/>
      <c r="BLS19" s="691"/>
      <c r="BLT19" s="691"/>
      <c r="BLU19" s="691"/>
      <c r="BLV19" s="691"/>
      <c r="BLW19" s="691"/>
      <c r="BLX19" s="691"/>
      <c r="BLY19" s="691"/>
      <c r="BLZ19" s="691"/>
      <c r="BMA19" s="691"/>
      <c r="BMB19" s="691"/>
      <c r="BMC19" s="691"/>
      <c r="BMD19" s="691"/>
      <c r="BME19" s="691"/>
      <c r="BMF19" s="691"/>
      <c r="BMG19" s="691"/>
      <c r="BMH19" s="691"/>
      <c r="BMI19" s="691"/>
      <c r="BMJ19" s="691"/>
      <c r="BMK19" s="691"/>
      <c r="BML19" s="691"/>
      <c r="BMM19" s="691"/>
      <c r="BMN19" s="691"/>
      <c r="BMO19" s="691"/>
      <c r="BMP19" s="691"/>
      <c r="BMQ19" s="691"/>
      <c r="BMR19" s="691"/>
      <c r="BMS19" s="691"/>
      <c r="BMT19" s="691"/>
      <c r="BMU19" s="691"/>
      <c r="BMV19" s="691"/>
      <c r="BMW19" s="691"/>
      <c r="BMX19" s="691"/>
      <c r="BMY19" s="691"/>
      <c r="BMZ19" s="691"/>
      <c r="BNA19" s="691"/>
      <c r="BNB19" s="691"/>
      <c r="BNC19" s="691"/>
      <c r="BND19" s="691"/>
      <c r="BNE19" s="691"/>
      <c r="BNF19" s="691"/>
      <c r="BNG19" s="691"/>
      <c r="BNH19" s="691"/>
      <c r="BNI19" s="691"/>
      <c r="BNJ19" s="691"/>
      <c r="BNK19" s="691"/>
      <c r="BNL19" s="691"/>
      <c r="BNM19" s="691"/>
      <c r="BNN19" s="691"/>
      <c r="BNO19" s="691"/>
      <c r="BNP19" s="691"/>
      <c r="BNQ19" s="691"/>
      <c r="BNR19" s="691"/>
      <c r="BNS19" s="691"/>
      <c r="BNT19" s="691"/>
      <c r="BNU19" s="691"/>
      <c r="BNV19" s="691"/>
      <c r="BNW19" s="691"/>
      <c r="BNX19" s="691"/>
      <c r="BNY19" s="691"/>
      <c r="BNZ19" s="691"/>
      <c r="BOA19" s="691"/>
      <c r="BOB19" s="691"/>
      <c r="BOC19" s="691"/>
      <c r="BOD19" s="691"/>
      <c r="BOE19" s="691"/>
      <c r="BOF19" s="691"/>
      <c r="BOG19" s="691"/>
      <c r="BOH19" s="691"/>
      <c r="BOI19" s="691"/>
      <c r="BOJ19" s="691"/>
      <c r="BOK19" s="691"/>
      <c r="BOL19" s="691"/>
      <c r="BOM19" s="691"/>
      <c r="BON19" s="691"/>
      <c r="BOO19" s="691"/>
      <c r="BOP19" s="691"/>
      <c r="BOQ19" s="691"/>
      <c r="BOR19" s="691"/>
      <c r="BOS19" s="691"/>
      <c r="BOT19" s="691"/>
      <c r="BOU19" s="691"/>
      <c r="BOV19" s="691"/>
      <c r="BOW19" s="691"/>
      <c r="BOX19" s="691"/>
      <c r="BOY19" s="691"/>
      <c r="BOZ19" s="691"/>
      <c r="BPA19" s="691"/>
      <c r="BPB19" s="691"/>
      <c r="BPC19" s="691"/>
      <c r="BPD19" s="691"/>
      <c r="BPE19" s="691"/>
      <c r="BPF19" s="691"/>
      <c r="BPG19" s="691"/>
      <c r="BPH19" s="691"/>
      <c r="BPI19" s="691"/>
      <c r="BPJ19" s="691"/>
      <c r="BPK19" s="691"/>
      <c r="BPL19" s="691"/>
      <c r="BPM19" s="691"/>
      <c r="BPN19" s="691"/>
      <c r="BPO19" s="691"/>
      <c r="BPP19" s="691"/>
      <c r="BPQ19" s="691"/>
      <c r="BPR19" s="691"/>
      <c r="BPS19" s="691"/>
      <c r="BPT19" s="691"/>
      <c r="BPU19" s="691"/>
      <c r="BPV19" s="691"/>
      <c r="BPW19" s="691"/>
      <c r="BPX19" s="691"/>
      <c r="BPY19" s="691"/>
      <c r="BPZ19" s="691"/>
      <c r="BQA19" s="691"/>
      <c r="BQB19" s="691"/>
      <c r="BQC19" s="691"/>
      <c r="BQD19" s="691"/>
      <c r="BQE19" s="691"/>
      <c r="BQF19" s="691"/>
      <c r="BQG19" s="691"/>
      <c r="BQH19" s="691"/>
      <c r="BQI19" s="691"/>
      <c r="BQJ19" s="691"/>
      <c r="BQK19" s="691"/>
      <c r="BQL19" s="691"/>
      <c r="BQM19" s="691"/>
      <c r="BQN19" s="691"/>
      <c r="BQO19" s="691"/>
      <c r="BQP19" s="691"/>
      <c r="BQQ19" s="691"/>
      <c r="BQR19" s="691"/>
      <c r="BQS19" s="691"/>
      <c r="BQT19" s="691"/>
      <c r="BQU19" s="691"/>
      <c r="BQV19" s="691"/>
      <c r="BQW19" s="691"/>
      <c r="BQX19" s="691"/>
      <c r="BQY19" s="691"/>
      <c r="BQZ19" s="691"/>
      <c r="BRA19" s="691"/>
      <c r="BRB19" s="691"/>
      <c r="BRC19" s="691"/>
      <c r="BRD19" s="691"/>
      <c r="BRE19" s="691"/>
      <c r="BRF19" s="691"/>
      <c r="BRG19" s="691"/>
      <c r="BRH19" s="691"/>
      <c r="BRI19" s="691"/>
      <c r="BRJ19" s="691"/>
      <c r="BRK19" s="691"/>
      <c r="BRL19" s="691"/>
      <c r="BRM19" s="691"/>
      <c r="BRN19" s="691"/>
      <c r="BRO19" s="691"/>
      <c r="BRP19" s="691"/>
      <c r="BRQ19" s="691"/>
      <c r="BRR19" s="691"/>
      <c r="BRS19" s="691"/>
      <c r="BRT19" s="691"/>
      <c r="BRU19" s="691"/>
      <c r="BRV19" s="691"/>
      <c r="BRW19" s="691"/>
      <c r="BRX19" s="691"/>
      <c r="BRY19" s="691"/>
      <c r="BRZ19" s="691"/>
      <c r="BSA19" s="691"/>
      <c r="BSB19" s="691"/>
      <c r="BSC19" s="691"/>
      <c r="BSD19" s="691"/>
      <c r="BSE19" s="691"/>
      <c r="BSF19" s="691"/>
      <c r="BSG19" s="691"/>
      <c r="BSH19" s="691"/>
      <c r="BSI19" s="691"/>
      <c r="BSJ19" s="691"/>
      <c r="BSK19" s="691"/>
      <c r="BSL19" s="691"/>
      <c r="BSM19" s="691"/>
      <c r="BSN19" s="691"/>
      <c r="BSO19" s="691"/>
      <c r="BSP19" s="691"/>
      <c r="BSQ19" s="691"/>
      <c r="BSR19" s="691"/>
      <c r="BSS19" s="691"/>
      <c r="BST19" s="691"/>
      <c r="BSU19" s="691"/>
      <c r="BSV19" s="691"/>
      <c r="BSW19" s="691"/>
      <c r="BSX19" s="691"/>
      <c r="BSY19" s="691"/>
      <c r="BSZ19" s="691"/>
      <c r="BTA19" s="691"/>
      <c r="BTB19" s="691"/>
      <c r="BTC19" s="691"/>
      <c r="BTD19" s="691"/>
      <c r="BTE19" s="691"/>
      <c r="BTF19" s="691"/>
      <c r="BTG19" s="691"/>
      <c r="BTH19" s="691"/>
      <c r="BTI19" s="691"/>
      <c r="BTJ19" s="691"/>
      <c r="BTK19" s="691"/>
      <c r="BTL19" s="691"/>
      <c r="BTM19" s="691"/>
      <c r="BTN19" s="691"/>
      <c r="BTO19" s="691"/>
      <c r="BTP19" s="691"/>
      <c r="BTQ19" s="691"/>
      <c r="BTR19" s="691"/>
      <c r="BTS19" s="691"/>
      <c r="BTT19" s="691"/>
      <c r="BTU19" s="691"/>
      <c r="BTV19" s="691"/>
      <c r="BTW19" s="691"/>
      <c r="BTX19" s="691"/>
      <c r="BTY19" s="691"/>
      <c r="BTZ19" s="691"/>
      <c r="BUA19" s="691"/>
      <c r="BUB19" s="691"/>
      <c r="BUC19" s="691"/>
      <c r="BUD19" s="691"/>
      <c r="BUE19" s="691"/>
      <c r="BUF19" s="691"/>
      <c r="BUG19" s="691"/>
      <c r="BUH19" s="691"/>
      <c r="BUI19" s="691"/>
      <c r="BUJ19" s="691"/>
      <c r="BUK19" s="691"/>
      <c r="BUL19" s="691"/>
      <c r="BUM19" s="691"/>
      <c r="BUN19" s="691"/>
      <c r="BUO19" s="691"/>
      <c r="BUP19" s="691"/>
      <c r="BUQ19" s="691"/>
      <c r="BUR19" s="691"/>
      <c r="BUS19" s="691"/>
      <c r="BUT19" s="691"/>
      <c r="BUU19" s="691"/>
      <c r="BUV19" s="691"/>
      <c r="BUW19" s="691"/>
      <c r="BUX19" s="691"/>
      <c r="BUY19" s="691"/>
      <c r="BUZ19" s="691"/>
      <c r="BVA19" s="691"/>
      <c r="BVB19" s="691"/>
      <c r="BVC19" s="691"/>
      <c r="BVD19" s="691"/>
      <c r="BVE19" s="691"/>
      <c r="BVF19" s="691"/>
      <c r="BVG19" s="691"/>
      <c r="BVH19" s="691"/>
      <c r="BVI19" s="691"/>
      <c r="BVJ19" s="691"/>
      <c r="BVK19" s="691"/>
      <c r="BVL19" s="691"/>
      <c r="BVM19" s="691"/>
      <c r="BVN19" s="691"/>
      <c r="BVO19" s="691"/>
      <c r="BVP19" s="691"/>
      <c r="BVQ19" s="691"/>
      <c r="BVR19" s="691"/>
      <c r="BVS19" s="691"/>
      <c r="BVT19" s="691"/>
      <c r="BVU19" s="691"/>
      <c r="BVV19" s="691"/>
      <c r="BVW19" s="691"/>
      <c r="BVX19" s="691"/>
      <c r="BVY19" s="691"/>
      <c r="BVZ19" s="691"/>
      <c r="BWA19" s="691"/>
      <c r="BWB19" s="691"/>
      <c r="BWC19" s="691"/>
      <c r="BWD19" s="691"/>
      <c r="BWE19" s="691"/>
      <c r="BWF19" s="691"/>
      <c r="BWG19" s="691"/>
      <c r="BWH19" s="691"/>
      <c r="BWI19" s="691"/>
      <c r="BWJ19" s="691"/>
      <c r="BWK19" s="691"/>
      <c r="BWL19" s="691"/>
      <c r="BWM19" s="691"/>
      <c r="BWN19" s="691"/>
      <c r="BWO19" s="691"/>
      <c r="BWP19" s="691"/>
      <c r="BWQ19" s="691"/>
      <c r="BWR19" s="691"/>
      <c r="BWS19" s="691"/>
      <c r="BWT19" s="691"/>
      <c r="BWU19" s="691"/>
      <c r="BWV19" s="691"/>
      <c r="BWW19" s="691"/>
      <c r="BWX19" s="691"/>
      <c r="BWY19" s="691"/>
      <c r="BWZ19" s="691"/>
      <c r="BXA19" s="691"/>
      <c r="BXB19" s="691"/>
      <c r="BXC19" s="691"/>
      <c r="BXD19" s="691"/>
      <c r="BXE19" s="691"/>
      <c r="BXF19" s="691"/>
      <c r="BXG19" s="691"/>
      <c r="BXH19" s="691"/>
      <c r="BXI19" s="691"/>
      <c r="BXJ19" s="691"/>
      <c r="BXK19" s="691"/>
      <c r="BXL19" s="691"/>
      <c r="BXM19" s="691"/>
      <c r="BXN19" s="691"/>
      <c r="BXO19" s="691"/>
      <c r="BXP19" s="691"/>
      <c r="BXQ19" s="691"/>
      <c r="BXR19" s="691"/>
      <c r="BXS19" s="691"/>
      <c r="BXT19" s="691"/>
      <c r="BXU19" s="691"/>
      <c r="BXV19" s="691"/>
      <c r="BXW19" s="691"/>
      <c r="BXX19" s="691"/>
      <c r="BXY19" s="691"/>
      <c r="BXZ19" s="691"/>
      <c r="BYA19" s="691"/>
      <c r="BYB19" s="691"/>
      <c r="BYC19" s="691"/>
      <c r="BYD19" s="691"/>
      <c r="BYE19" s="691"/>
      <c r="BYF19" s="691"/>
      <c r="BYG19" s="691"/>
      <c r="BYH19" s="691"/>
      <c r="BYI19" s="691"/>
      <c r="BYJ19" s="691"/>
      <c r="BYK19" s="691"/>
      <c r="BYL19" s="691"/>
      <c r="BYM19" s="691"/>
      <c r="BYN19" s="691"/>
      <c r="BYO19" s="691"/>
      <c r="BYP19" s="691"/>
      <c r="BYQ19" s="691"/>
      <c r="BYR19" s="691"/>
      <c r="BYS19" s="691"/>
      <c r="BYT19" s="691"/>
      <c r="BYU19" s="691"/>
      <c r="BYV19" s="691"/>
      <c r="BYW19" s="691"/>
      <c r="BYX19" s="691"/>
      <c r="BYY19" s="691"/>
      <c r="BYZ19" s="691"/>
      <c r="BZA19" s="691"/>
      <c r="BZB19" s="691"/>
      <c r="BZC19" s="691"/>
      <c r="BZD19" s="691"/>
      <c r="BZE19" s="691"/>
      <c r="BZF19" s="691"/>
      <c r="BZG19" s="691"/>
      <c r="BZH19" s="691"/>
      <c r="BZI19" s="691"/>
      <c r="BZJ19" s="691"/>
      <c r="BZK19" s="691"/>
      <c r="BZL19" s="691"/>
      <c r="BZM19" s="691"/>
      <c r="BZN19" s="691"/>
      <c r="BZO19" s="691"/>
      <c r="BZP19" s="691"/>
      <c r="BZQ19" s="691"/>
      <c r="BZR19" s="691"/>
      <c r="BZS19" s="691"/>
      <c r="BZT19" s="691"/>
      <c r="BZU19" s="691"/>
      <c r="BZV19" s="691"/>
      <c r="BZW19" s="691"/>
      <c r="BZX19" s="691"/>
      <c r="BZY19" s="691"/>
      <c r="BZZ19" s="691"/>
      <c r="CAA19" s="691"/>
      <c r="CAB19" s="691"/>
      <c r="CAC19" s="691"/>
      <c r="CAD19" s="691"/>
      <c r="CAE19" s="691"/>
      <c r="CAF19" s="691"/>
      <c r="CAG19" s="691"/>
      <c r="CAH19" s="691"/>
      <c r="CAI19" s="691"/>
      <c r="CAJ19" s="691"/>
      <c r="CAK19" s="691"/>
      <c r="CAL19" s="691"/>
      <c r="CAM19" s="691"/>
      <c r="CAN19" s="691"/>
      <c r="CAO19" s="691"/>
      <c r="CAP19" s="691"/>
      <c r="CAQ19" s="691"/>
      <c r="CAR19" s="691"/>
      <c r="CAS19" s="691"/>
      <c r="CAT19" s="691"/>
      <c r="CAU19" s="691"/>
      <c r="CAV19" s="691"/>
      <c r="CAW19" s="691"/>
      <c r="CAX19" s="691"/>
      <c r="CAY19" s="691"/>
      <c r="CAZ19" s="691"/>
      <c r="CBA19" s="691"/>
      <c r="CBB19" s="691"/>
      <c r="CBC19" s="691"/>
      <c r="CBD19" s="691"/>
      <c r="CBE19" s="691"/>
      <c r="CBF19" s="691"/>
      <c r="CBG19" s="691"/>
      <c r="CBH19" s="691"/>
      <c r="CBI19" s="691"/>
      <c r="CBJ19" s="691"/>
      <c r="CBK19" s="691"/>
      <c r="CBL19" s="691"/>
      <c r="CBM19" s="691"/>
      <c r="CBN19" s="691"/>
      <c r="CBO19" s="691"/>
      <c r="CBP19" s="691"/>
      <c r="CBQ19" s="691"/>
      <c r="CBR19" s="691"/>
      <c r="CBS19" s="691"/>
      <c r="CBT19" s="691"/>
      <c r="CBU19" s="691"/>
      <c r="CBV19" s="691"/>
      <c r="CBW19" s="691"/>
      <c r="CBX19" s="691"/>
      <c r="CBY19" s="691"/>
      <c r="CBZ19" s="691"/>
      <c r="CCA19" s="691"/>
      <c r="CCB19" s="691"/>
      <c r="CCC19" s="691"/>
      <c r="CCD19" s="691"/>
      <c r="CCE19" s="691"/>
      <c r="CCF19" s="691"/>
      <c r="CCG19" s="691"/>
      <c r="CCH19" s="691"/>
      <c r="CCI19" s="691"/>
      <c r="CCJ19" s="691"/>
      <c r="CCK19" s="691"/>
      <c r="CCL19" s="691"/>
      <c r="CCM19" s="691"/>
      <c r="CCN19" s="691"/>
      <c r="CCO19" s="691"/>
      <c r="CCP19" s="691"/>
      <c r="CCQ19" s="691"/>
      <c r="CCR19" s="691"/>
      <c r="CCS19" s="691"/>
      <c r="CCT19" s="691"/>
      <c r="CCU19" s="691"/>
      <c r="CCV19" s="691"/>
      <c r="CCW19" s="691"/>
      <c r="CCX19" s="691"/>
      <c r="CCY19" s="691"/>
      <c r="CCZ19" s="691"/>
      <c r="CDA19" s="691"/>
      <c r="CDB19" s="691"/>
      <c r="CDC19" s="691"/>
      <c r="CDD19" s="691"/>
      <c r="CDE19" s="691"/>
      <c r="CDF19" s="691"/>
      <c r="CDG19" s="691"/>
      <c r="CDH19" s="691"/>
      <c r="CDI19" s="691"/>
      <c r="CDJ19" s="691"/>
      <c r="CDK19" s="691"/>
      <c r="CDL19" s="691"/>
      <c r="CDM19" s="691"/>
      <c r="CDN19" s="691"/>
      <c r="CDO19" s="691"/>
      <c r="CDP19" s="691"/>
      <c r="CDQ19" s="691"/>
      <c r="CDR19" s="691"/>
      <c r="CDS19" s="691"/>
      <c r="CDT19" s="691"/>
      <c r="CDU19" s="691"/>
      <c r="CDV19" s="691"/>
      <c r="CDW19" s="691"/>
      <c r="CDX19" s="691"/>
      <c r="CDY19" s="691"/>
      <c r="CDZ19" s="691"/>
      <c r="CEA19" s="691"/>
      <c r="CEB19" s="691"/>
      <c r="CEC19" s="691"/>
      <c r="CED19" s="691"/>
      <c r="CEE19" s="691"/>
      <c r="CEF19" s="691"/>
      <c r="CEG19" s="691"/>
      <c r="CEH19" s="691"/>
      <c r="CEI19" s="691"/>
      <c r="CEJ19" s="691"/>
      <c r="CEK19" s="691"/>
      <c r="CEL19" s="691"/>
      <c r="CEM19" s="691"/>
      <c r="CEN19" s="691"/>
      <c r="CEO19" s="691"/>
      <c r="CEP19" s="691"/>
      <c r="CEQ19" s="691"/>
      <c r="CER19" s="691"/>
      <c r="CES19" s="691"/>
      <c r="CET19" s="691"/>
      <c r="CEU19" s="691"/>
      <c r="CEV19" s="691"/>
      <c r="CEW19" s="691"/>
      <c r="CEX19" s="691"/>
      <c r="CEY19" s="691"/>
      <c r="CEZ19" s="691"/>
      <c r="CFA19" s="691"/>
      <c r="CFB19" s="691"/>
      <c r="CFC19" s="691"/>
      <c r="CFD19" s="691"/>
      <c r="CFE19" s="691"/>
      <c r="CFF19" s="691"/>
      <c r="CFG19" s="691"/>
      <c r="CFH19" s="691"/>
      <c r="CFI19" s="691"/>
      <c r="CFJ19" s="691"/>
      <c r="CFK19" s="691"/>
      <c r="CFL19" s="691"/>
      <c r="CFM19" s="691"/>
      <c r="CFN19" s="691"/>
      <c r="CFO19" s="691"/>
      <c r="CFP19" s="691"/>
      <c r="CFQ19" s="691"/>
      <c r="CFR19" s="691"/>
      <c r="CFS19" s="691"/>
      <c r="CFT19" s="691"/>
      <c r="CFU19" s="691"/>
      <c r="CFV19" s="691"/>
      <c r="CFW19" s="691"/>
      <c r="CFX19" s="691"/>
      <c r="CFY19" s="691"/>
      <c r="CFZ19" s="691"/>
      <c r="CGA19" s="691"/>
      <c r="CGB19" s="691"/>
      <c r="CGC19" s="691"/>
      <c r="CGD19" s="691"/>
      <c r="CGE19" s="691"/>
      <c r="CGF19" s="691"/>
      <c r="CGG19" s="691"/>
      <c r="CGH19" s="691"/>
      <c r="CGI19" s="691"/>
      <c r="CGJ19" s="691"/>
      <c r="CGK19" s="691"/>
      <c r="CGL19" s="691"/>
      <c r="CGM19" s="691"/>
      <c r="CGN19" s="691"/>
      <c r="CGO19" s="691"/>
      <c r="CGP19" s="691"/>
      <c r="CGQ19" s="691"/>
      <c r="CGR19" s="691"/>
      <c r="CGS19" s="691"/>
      <c r="CGT19" s="691"/>
      <c r="CGU19" s="691"/>
      <c r="CGV19" s="691"/>
      <c r="CGW19" s="691"/>
      <c r="CGX19" s="691"/>
      <c r="CGY19" s="691"/>
      <c r="CGZ19" s="691"/>
      <c r="CHA19" s="691"/>
      <c r="CHB19" s="691"/>
      <c r="CHC19" s="691"/>
      <c r="CHD19" s="691"/>
      <c r="CHE19" s="691"/>
      <c r="CHF19" s="691"/>
      <c r="CHG19" s="691"/>
      <c r="CHH19" s="691"/>
      <c r="CHI19" s="691"/>
      <c r="CHJ19" s="691"/>
      <c r="CHK19" s="691"/>
      <c r="CHL19" s="691"/>
      <c r="CHM19" s="691"/>
      <c r="CHN19" s="691"/>
      <c r="CHO19" s="691"/>
      <c r="CHP19" s="691"/>
      <c r="CHQ19" s="691"/>
      <c r="CHR19" s="691"/>
      <c r="CHS19" s="691"/>
      <c r="CHT19" s="691"/>
      <c r="CHU19" s="691"/>
      <c r="CHV19" s="691"/>
      <c r="CHW19" s="691"/>
      <c r="CHX19" s="691"/>
      <c r="CHY19" s="691"/>
      <c r="CHZ19" s="691"/>
      <c r="CIA19" s="691"/>
      <c r="CIB19" s="691"/>
      <c r="CIC19" s="691"/>
      <c r="CID19" s="691"/>
      <c r="CIE19" s="691"/>
      <c r="CIF19" s="691"/>
      <c r="CIG19" s="691"/>
      <c r="CIH19" s="691"/>
      <c r="CII19" s="691"/>
      <c r="CIJ19" s="691"/>
      <c r="CIK19" s="691"/>
      <c r="CIL19" s="691"/>
      <c r="CIM19" s="691"/>
      <c r="CIN19" s="691"/>
      <c r="CIO19" s="691"/>
      <c r="CIP19" s="691"/>
      <c r="CIQ19" s="691"/>
      <c r="CIR19" s="691"/>
      <c r="CIS19" s="691"/>
      <c r="CIT19" s="691"/>
      <c r="CIU19" s="691"/>
      <c r="CIV19" s="691"/>
      <c r="CIW19" s="691"/>
      <c r="CIX19" s="691"/>
      <c r="CIY19" s="691"/>
      <c r="CIZ19" s="691"/>
      <c r="CJA19" s="691"/>
      <c r="CJB19" s="691"/>
      <c r="CJC19" s="691"/>
      <c r="CJD19" s="691"/>
      <c r="CJE19" s="691"/>
      <c r="CJF19" s="691"/>
      <c r="CJG19" s="691"/>
      <c r="CJH19" s="691"/>
      <c r="CJI19" s="691"/>
      <c r="CJJ19" s="691"/>
      <c r="CJK19" s="691"/>
      <c r="CJL19" s="691"/>
      <c r="CJM19" s="691"/>
      <c r="CJN19" s="691"/>
      <c r="CJO19" s="691"/>
      <c r="CJP19" s="691"/>
      <c r="CJQ19" s="691"/>
      <c r="CJR19" s="691"/>
      <c r="CJS19" s="691"/>
      <c r="CJT19" s="691"/>
      <c r="CJU19" s="691"/>
      <c r="CJV19" s="691"/>
      <c r="CJW19" s="691"/>
      <c r="CJX19" s="691"/>
      <c r="CJY19" s="691"/>
      <c r="CJZ19" s="691"/>
      <c r="CKA19" s="691"/>
      <c r="CKB19" s="691"/>
      <c r="CKC19" s="691"/>
      <c r="CKD19" s="691"/>
      <c r="CKE19" s="691"/>
      <c r="CKF19" s="691"/>
      <c r="CKG19" s="691"/>
      <c r="CKH19" s="691"/>
      <c r="CKI19" s="691"/>
      <c r="CKJ19" s="691"/>
      <c r="CKK19" s="691"/>
      <c r="CKL19" s="691"/>
      <c r="CKM19" s="691"/>
      <c r="CKN19" s="691"/>
      <c r="CKO19" s="691"/>
      <c r="CKP19" s="691"/>
      <c r="CKQ19" s="691"/>
      <c r="CKR19" s="691"/>
      <c r="CKS19" s="691"/>
      <c r="CKT19" s="691"/>
      <c r="CKU19" s="691"/>
      <c r="CKV19" s="691"/>
      <c r="CKW19" s="691"/>
      <c r="CKX19" s="691"/>
      <c r="CKY19" s="691"/>
      <c r="CKZ19" s="691"/>
      <c r="CLA19" s="691"/>
      <c r="CLB19" s="691"/>
      <c r="CLC19" s="691"/>
      <c r="CLD19" s="691"/>
      <c r="CLE19" s="691"/>
      <c r="CLF19" s="691"/>
      <c r="CLG19" s="691"/>
      <c r="CLH19" s="691"/>
      <c r="CLI19" s="691"/>
      <c r="CLJ19" s="691"/>
      <c r="CLK19" s="691"/>
      <c r="CLL19" s="691"/>
      <c r="CLM19" s="691"/>
      <c r="CLN19" s="691"/>
      <c r="CLO19" s="691"/>
      <c r="CLP19" s="691"/>
      <c r="CLQ19" s="691"/>
      <c r="CLR19" s="691"/>
      <c r="CLS19" s="691"/>
      <c r="CLT19" s="691"/>
      <c r="CLU19" s="691"/>
      <c r="CLV19" s="691"/>
      <c r="CLW19" s="691"/>
      <c r="CLX19" s="691"/>
      <c r="CLY19" s="691"/>
      <c r="CLZ19" s="691"/>
      <c r="CMA19" s="691"/>
      <c r="CMB19" s="691"/>
      <c r="CMC19" s="691"/>
      <c r="CMD19" s="691"/>
      <c r="CME19" s="691"/>
      <c r="CMF19" s="691"/>
      <c r="CMG19" s="691"/>
      <c r="CMH19" s="691"/>
      <c r="CMI19" s="691"/>
      <c r="CMJ19" s="691"/>
      <c r="CMK19" s="691"/>
      <c r="CML19" s="691"/>
      <c r="CMM19" s="691"/>
      <c r="CMN19" s="691"/>
      <c r="CMO19" s="691"/>
      <c r="CMP19" s="691"/>
      <c r="CMQ19" s="691"/>
      <c r="CMR19" s="691"/>
      <c r="CMS19" s="691"/>
      <c r="CMT19" s="691"/>
      <c r="CMU19" s="691"/>
      <c r="CMV19" s="691"/>
      <c r="CMW19" s="691"/>
      <c r="CMX19" s="691"/>
      <c r="CMY19" s="691"/>
      <c r="CMZ19" s="691"/>
      <c r="CNA19" s="691"/>
      <c r="CNB19" s="691"/>
      <c r="CNC19" s="691"/>
      <c r="CND19" s="691"/>
      <c r="CNE19" s="691"/>
      <c r="CNF19" s="691"/>
      <c r="CNG19" s="691"/>
      <c r="CNH19" s="691"/>
      <c r="CNI19" s="691"/>
      <c r="CNJ19" s="691"/>
      <c r="CNK19" s="691"/>
      <c r="CNL19" s="691"/>
      <c r="CNM19" s="691"/>
      <c r="CNN19" s="691"/>
      <c r="CNO19" s="691"/>
      <c r="CNP19" s="691"/>
      <c r="CNQ19" s="691"/>
      <c r="CNR19" s="691"/>
      <c r="CNS19" s="691"/>
      <c r="CNT19" s="691"/>
      <c r="CNU19" s="691"/>
      <c r="CNV19" s="691"/>
      <c r="CNW19" s="691"/>
      <c r="CNX19" s="691"/>
      <c r="CNY19" s="691"/>
      <c r="CNZ19" s="691"/>
      <c r="COA19" s="691"/>
      <c r="COB19" s="691"/>
      <c r="COC19" s="691"/>
      <c r="COD19" s="691"/>
      <c r="COE19" s="691"/>
      <c r="COF19" s="691"/>
      <c r="COG19" s="691"/>
      <c r="COH19" s="691"/>
      <c r="COI19" s="691"/>
      <c r="COJ19" s="691"/>
      <c r="COK19" s="691"/>
      <c r="COL19" s="691"/>
      <c r="COM19" s="691"/>
      <c r="CON19" s="691"/>
      <c r="COO19" s="691"/>
      <c r="COP19" s="691"/>
      <c r="COQ19" s="691"/>
      <c r="COR19" s="691"/>
      <c r="COS19" s="691"/>
      <c r="COT19" s="691"/>
      <c r="COU19" s="691"/>
      <c r="COV19" s="691"/>
      <c r="COW19" s="691"/>
      <c r="COX19" s="691"/>
      <c r="COY19" s="691"/>
      <c r="COZ19" s="691"/>
      <c r="CPA19" s="691"/>
      <c r="CPB19" s="691"/>
      <c r="CPC19" s="691"/>
      <c r="CPD19" s="691"/>
      <c r="CPE19" s="691"/>
      <c r="CPF19" s="691"/>
      <c r="CPG19" s="691"/>
      <c r="CPH19" s="691"/>
      <c r="CPI19" s="691"/>
      <c r="CPJ19" s="691"/>
      <c r="CPK19" s="691"/>
      <c r="CPL19" s="691"/>
      <c r="CPM19" s="691"/>
      <c r="CPN19" s="691"/>
      <c r="CPO19" s="691"/>
      <c r="CPP19" s="691"/>
      <c r="CPQ19" s="691"/>
      <c r="CPR19" s="691"/>
      <c r="CPS19" s="691"/>
      <c r="CPT19" s="691"/>
      <c r="CPU19" s="691"/>
      <c r="CPV19" s="691"/>
      <c r="CPW19" s="691"/>
      <c r="CPX19" s="691"/>
      <c r="CPY19" s="691"/>
      <c r="CPZ19" s="691"/>
      <c r="CQA19" s="691"/>
      <c r="CQB19" s="691"/>
      <c r="CQC19" s="691"/>
      <c r="CQD19" s="691"/>
      <c r="CQE19" s="691"/>
      <c r="CQF19" s="691"/>
      <c r="CQG19" s="691"/>
      <c r="CQH19" s="691"/>
      <c r="CQI19" s="691"/>
      <c r="CQJ19" s="691"/>
      <c r="CQK19" s="691"/>
      <c r="CQL19" s="691"/>
      <c r="CQM19" s="691"/>
      <c r="CQN19" s="691"/>
      <c r="CQO19" s="691"/>
      <c r="CQP19" s="691"/>
      <c r="CQQ19" s="691"/>
      <c r="CQR19" s="691"/>
      <c r="CQS19" s="691"/>
      <c r="CQT19" s="691"/>
      <c r="CQU19" s="691"/>
      <c r="CQV19" s="691"/>
      <c r="CQW19" s="691"/>
      <c r="CQX19" s="691"/>
      <c r="CQY19" s="691"/>
      <c r="CQZ19" s="691"/>
      <c r="CRA19" s="691"/>
      <c r="CRB19" s="691"/>
      <c r="CRC19" s="691"/>
      <c r="CRD19" s="691"/>
      <c r="CRE19" s="691"/>
      <c r="CRF19" s="691"/>
      <c r="CRG19" s="691"/>
      <c r="CRH19" s="691"/>
      <c r="CRI19" s="691"/>
      <c r="CRJ19" s="691"/>
      <c r="CRK19" s="691"/>
      <c r="CRL19" s="691"/>
      <c r="CRM19" s="691"/>
      <c r="CRN19" s="691"/>
      <c r="CRO19" s="691"/>
      <c r="CRP19" s="691"/>
      <c r="CRQ19" s="691"/>
      <c r="CRR19" s="691"/>
      <c r="CRS19" s="691"/>
      <c r="CRT19" s="691"/>
      <c r="CRU19" s="691"/>
      <c r="CRV19" s="691"/>
      <c r="CRW19" s="691"/>
      <c r="CRX19" s="691"/>
      <c r="CRY19" s="691"/>
      <c r="CRZ19" s="691"/>
      <c r="CSA19" s="691"/>
      <c r="CSB19" s="691"/>
      <c r="CSC19" s="691"/>
      <c r="CSD19" s="691"/>
      <c r="CSE19" s="691"/>
      <c r="CSF19" s="691"/>
      <c r="CSG19" s="691"/>
      <c r="CSH19" s="691"/>
      <c r="CSI19" s="691"/>
      <c r="CSJ19" s="691"/>
      <c r="CSK19" s="691"/>
      <c r="CSL19" s="691"/>
      <c r="CSM19" s="691"/>
      <c r="CSN19" s="691"/>
      <c r="CSO19" s="691"/>
      <c r="CSP19" s="691"/>
      <c r="CSQ19" s="691"/>
      <c r="CSR19" s="691"/>
      <c r="CSS19" s="691"/>
      <c r="CST19" s="691"/>
      <c r="CSU19" s="691"/>
      <c r="CSV19" s="691"/>
      <c r="CSW19" s="691"/>
      <c r="CSX19" s="691"/>
      <c r="CSY19" s="691"/>
      <c r="CSZ19" s="691"/>
      <c r="CTA19" s="691"/>
      <c r="CTB19" s="691"/>
      <c r="CTC19" s="691"/>
      <c r="CTD19" s="691"/>
      <c r="CTE19" s="691"/>
      <c r="CTF19" s="691"/>
      <c r="CTG19" s="691"/>
      <c r="CTH19" s="691"/>
      <c r="CTI19" s="691"/>
      <c r="CTJ19" s="691"/>
      <c r="CTK19" s="691"/>
      <c r="CTL19" s="691"/>
      <c r="CTM19" s="691"/>
      <c r="CTN19" s="691"/>
      <c r="CTO19" s="691"/>
      <c r="CTP19" s="691"/>
      <c r="CTQ19" s="691"/>
      <c r="CTR19" s="691"/>
      <c r="CTS19" s="691"/>
      <c r="CTT19" s="691"/>
      <c r="CTU19" s="691"/>
      <c r="CTV19" s="691"/>
      <c r="CTW19" s="691"/>
      <c r="CTX19" s="691"/>
      <c r="CTY19" s="691"/>
      <c r="CTZ19" s="691"/>
      <c r="CUA19" s="691"/>
      <c r="CUB19" s="691"/>
      <c r="CUC19" s="691"/>
      <c r="CUD19" s="691"/>
      <c r="CUE19" s="691"/>
      <c r="CUF19" s="691"/>
      <c r="CUG19" s="691"/>
      <c r="CUH19" s="691"/>
      <c r="CUI19" s="691"/>
      <c r="CUJ19" s="691"/>
      <c r="CUK19" s="691"/>
      <c r="CUL19" s="691"/>
      <c r="CUM19" s="691"/>
      <c r="CUN19" s="691"/>
      <c r="CUO19" s="691"/>
      <c r="CUP19" s="691"/>
      <c r="CUQ19" s="691"/>
      <c r="CUR19" s="691"/>
      <c r="CUS19" s="691"/>
      <c r="CUT19" s="691"/>
      <c r="CUU19" s="691"/>
      <c r="CUV19" s="691"/>
      <c r="CUW19" s="691"/>
      <c r="CUX19" s="691"/>
      <c r="CUY19" s="691"/>
      <c r="CUZ19" s="691"/>
      <c r="CVA19" s="691"/>
      <c r="CVB19" s="691"/>
      <c r="CVC19" s="691"/>
      <c r="CVD19" s="691"/>
      <c r="CVE19" s="691"/>
      <c r="CVF19" s="691"/>
      <c r="CVG19" s="691"/>
      <c r="CVH19" s="691"/>
      <c r="CVI19" s="691"/>
      <c r="CVJ19" s="691"/>
      <c r="CVK19" s="691"/>
      <c r="CVL19" s="691"/>
      <c r="CVM19" s="691"/>
      <c r="CVN19" s="691"/>
      <c r="CVO19" s="691"/>
      <c r="CVP19" s="691"/>
      <c r="CVQ19" s="691"/>
      <c r="CVR19" s="691"/>
      <c r="CVS19" s="691"/>
      <c r="CVT19" s="691"/>
      <c r="CVU19" s="691"/>
      <c r="CVV19" s="691"/>
      <c r="CVW19" s="691"/>
      <c r="CVX19" s="691"/>
      <c r="CVY19" s="691"/>
      <c r="CVZ19" s="691"/>
      <c r="CWA19" s="691"/>
      <c r="CWB19" s="691"/>
      <c r="CWC19" s="691"/>
      <c r="CWD19" s="691"/>
      <c r="CWE19" s="691"/>
      <c r="CWF19" s="691"/>
      <c r="CWG19" s="691"/>
      <c r="CWH19" s="691"/>
      <c r="CWI19" s="691"/>
      <c r="CWJ19" s="691"/>
      <c r="CWK19" s="691"/>
      <c r="CWL19" s="691"/>
      <c r="CWM19" s="691"/>
      <c r="CWN19" s="691"/>
      <c r="CWO19" s="691"/>
      <c r="CWP19" s="691"/>
      <c r="CWQ19" s="691"/>
      <c r="CWR19" s="691"/>
      <c r="CWS19" s="691"/>
      <c r="CWT19" s="691"/>
      <c r="CWU19" s="691"/>
      <c r="CWV19" s="691"/>
      <c r="CWW19" s="691"/>
      <c r="CWX19" s="691"/>
      <c r="CWY19" s="691"/>
      <c r="CWZ19" s="691"/>
      <c r="CXA19" s="691"/>
      <c r="CXB19" s="691"/>
      <c r="CXC19" s="691"/>
      <c r="CXD19" s="691"/>
      <c r="CXE19" s="691"/>
      <c r="CXF19" s="691"/>
      <c r="CXG19" s="691"/>
      <c r="CXH19" s="691"/>
      <c r="CXI19" s="691"/>
      <c r="CXJ19" s="691"/>
      <c r="CXK19" s="691"/>
      <c r="CXL19" s="691"/>
      <c r="CXM19" s="691"/>
      <c r="CXN19" s="691"/>
      <c r="CXO19" s="691"/>
      <c r="CXP19" s="691"/>
      <c r="CXQ19" s="691"/>
      <c r="CXR19" s="691"/>
      <c r="CXS19" s="691"/>
      <c r="CXT19" s="691"/>
      <c r="CXU19" s="691"/>
      <c r="CXV19" s="691"/>
      <c r="CXW19" s="691"/>
      <c r="CXX19" s="691"/>
      <c r="CXY19" s="691"/>
      <c r="CXZ19" s="691"/>
      <c r="CYA19" s="691"/>
      <c r="CYB19" s="691"/>
      <c r="CYC19" s="691"/>
      <c r="CYD19" s="691"/>
      <c r="CYE19" s="691"/>
      <c r="CYF19" s="691"/>
      <c r="CYG19" s="691"/>
      <c r="CYH19" s="691"/>
      <c r="CYI19" s="691"/>
      <c r="CYJ19" s="691"/>
      <c r="CYK19" s="691"/>
      <c r="CYL19" s="691"/>
      <c r="CYM19" s="691"/>
      <c r="CYN19" s="691"/>
      <c r="CYO19" s="691"/>
      <c r="CYP19" s="691"/>
      <c r="CYQ19" s="691"/>
      <c r="CYR19" s="691"/>
      <c r="CYS19" s="691"/>
      <c r="CYT19" s="691"/>
      <c r="CYU19" s="691"/>
      <c r="CYV19" s="691"/>
      <c r="CYW19" s="691"/>
      <c r="CYX19" s="691"/>
      <c r="CYY19" s="691"/>
      <c r="CYZ19" s="691"/>
      <c r="CZA19" s="691"/>
      <c r="CZB19" s="691"/>
      <c r="CZC19" s="691"/>
      <c r="CZD19" s="691"/>
      <c r="CZE19" s="691"/>
      <c r="CZF19" s="691"/>
      <c r="CZG19" s="691"/>
      <c r="CZH19" s="691"/>
      <c r="CZI19" s="691"/>
      <c r="CZJ19" s="691"/>
      <c r="CZK19" s="691"/>
      <c r="CZL19" s="691"/>
      <c r="CZM19" s="691"/>
      <c r="CZN19" s="691"/>
      <c r="CZO19" s="691"/>
      <c r="CZP19" s="691"/>
      <c r="CZQ19" s="691"/>
      <c r="CZR19" s="691"/>
      <c r="CZS19" s="691"/>
      <c r="CZT19" s="691"/>
      <c r="CZU19" s="691"/>
      <c r="CZV19" s="691"/>
      <c r="CZW19" s="691"/>
      <c r="CZX19" s="691"/>
      <c r="CZY19" s="691"/>
      <c r="CZZ19" s="691"/>
      <c r="DAA19" s="691"/>
      <c r="DAB19" s="691"/>
      <c r="DAC19" s="691"/>
      <c r="DAD19" s="691"/>
      <c r="DAE19" s="691"/>
      <c r="DAF19" s="691"/>
      <c r="DAG19" s="691"/>
      <c r="DAH19" s="691"/>
      <c r="DAI19" s="691"/>
      <c r="DAJ19" s="691"/>
      <c r="DAK19" s="691"/>
      <c r="DAL19" s="691"/>
      <c r="DAM19" s="691"/>
      <c r="DAN19" s="691"/>
      <c r="DAO19" s="691"/>
      <c r="DAP19" s="691"/>
      <c r="DAQ19" s="691"/>
      <c r="DAR19" s="691"/>
      <c r="DAS19" s="691"/>
      <c r="DAT19" s="691"/>
      <c r="DAU19" s="691"/>
      <c r="DAV19" s="691"/>
      <c r="DAW19" s="691"/>
      <c r="DAX19" s="691"/>
      <c r="DAY19" s="691"/>
      <c r="DAZ19" s="691"/>
      <c r="DBA19" s="691"/>
      <c r="DBB19" s="691"/>
      <c r="DBC19" s="691"/>
      <c r="DBD19" s="691"/>
      <c r="DBE19" s="691"/>
      <c r="DBF19" s="691"/>
      <c r="DBG19" s="691"/>
      <c r="DBH19" s="691"/>
      <c r="DBI19" s="691"/>
      <c r="DBJ19" s="691"/>
      <c r="DBK19" s="691"/>
      <c r="DBL19" s="691"/>
      <c r="DBM19" s="691"/>
      <c r="DBN19" s="691"/>
      <c r="DBO19" s="691"/>
      <c r="DBP19" s="691"/>
      <c r="DBQ19" s="691"/>
      <c r="DBR19" s="691"/>
      <c r="DBS19" s="691"/>
      <c r="DBT19" s="691"/>
      <c r="DBU19" s="691"/>
      <c r="DBV19" s="691"/>
      <c r="DBW19" s="691"/>
      <c r="DBX19" s="691"/>
      <c r="DBY19" s="691"/>
      <c r="DBZ19" s="691"/>
      <c r="DCA19" s="691"/>
      <c r="DCB19" s="691"/>
      <c r="DCC19" s="691"/>
      <c r="DCD19" s="691"/>
      <c r="DCE19" s="691"/>
      <c r="DCF19" s="691"/>
      <c r="DCG19" s="691"/>
      <c r="DCH19" s="691"/>
      <c r="DCI19" s="691"/>
      <c r="DCJ19" s="691"/>
      <c r="DCK19" s="691"/>
      <c r="DCL19" s="691"/>
      <c r="DCM19" s="691"/>
      <c r="DCN19" s="691"/>
      <c r="DCO19" s="691"/>
      <c r="DCP19" s="691"/>
      <c r="DCQ19" s="691"/>
      <c r="DCR19" s="691"/>
      <c r="DCS19" s="691"/>
      <c r="DCT19" s="691"/>
      <c r="DCU19" s="691"/>
      <c r="DCV19" s="691"/>
      <c r="DCW19" s="691"/>
      <c r="DCX19" s="691"/>
      <c r="DCY19" s="691"/>
      <c r="DCZ19" s="691"/>
      <c r="DDA19" s="691"/>
      <c r="DDB19" s="691"/>
      <c r="DDC19" s="691"/>
      <c r="DDD19" s="691"/>
      <c r="DDE19" s="691"/>
      <c r="DDF19" s="691"/>
      <c r="DDG19" s="691"/>
      <c r="DDH19" s="691"/>
      <c r="DDI19" s="691"/>
      <c r="DDJ19" s="691"/>
      <c r="DDK19" s="691"/>
      <c r="DDL19" s="691"/>
      <c r="DDM19" s="691"/>
      <c r="DDN19" s="691"/>
      <c r="DDO19" s="691"/>
      <c r="DDP19" s="691"/>
      <c r="DDQ19" s="691"/>
      <c r="DDR19" s="691"/>
      <c r="DDS19" s="691"/>
      <c r="DDT19" s="691"/>
      <c r="DDU19" s="691"/>
      <c r="DDV19" s="691"/>
      <c r="DDW19" s="691"/>
      <c r="DDX19" s="691"/>
      <c r="DDY19" s="691"/>
      <c r="DDZ19" s="691"/>
      <c r="DEA19" s="691"/>
      <c r="DEB19" s="691"/>
      <c r="DEC19" s="691"/>
      <c r="DED19" s="691"/>
      <c r="DEE19" s="691"/>
      <c r="DEF19" s="691"/>
      <c r="DEG19" s="691"/>
      <c r="DEH19" s="691"/>
      <c r="DEI19" s="691"/>
      <c r="DEJ19" s="691"/>
      <c r="DEK19" s="691"/>
      <c r="DEL19" s="691"/>
      <c r="DEM19" s="691"/>
      <c r="DEN19" s="691"/>
      <c r="DEO19" s="691"/>
      <c r="DEP19" s="691"/>
      <c r="DEQ19" s="691"/>
      <c r="DER19" s="691"/>
      <c r="DES19" s="691"/>
      <c r="DET19" s="691"/>
      <c r="DEU19" s="691"/>
      <c r="DEV19" s="691"/>
      <c r="DEW19" s="691"/>
      <c r="DEX19" s="691"/>
      <c r="DEY19" s="691"/>
      <c r="DEZ19" s="691"/>
      <c r="DFA19" s="691"/>
      <c r="DFB19" s="691"/>
      <c r="DFC19" s="691"/>
      <c r="DFD19" s="691"/>
      <c r="DFE19" s="691"/>
      <c r="DFF19" s="691"/>
      <c r="DFG19" s="691"/>
      <c r="DFH19" s="691"/>
      <c r="DFI19" s="691"/>
      <c r="DFJ19" s="691"/>
      <c r="DFK19" s="691"/>
      <c r="DFL19" s="691"/>
      <c r="DFM19" s="691"/>
      <c r="DFN19" s="691"/>
      <c r="DFO19" s="691"/>
      <c r="DFP19" s="691"/>
      <c r="DFQ19" s="691"/>
      <c r="DFR19" s="691"/>
      <c r="DFS19" s="691"/>
      <c r="DFT19" s="691"/>
      <c r="DFU19" s="691"/>
      <c r="DFV19" s="691"/>
      <c r="DFW19" s="691"/>
      <c r="DFX19" s="691"/>
      <c r="DFY19" s="691"/>
      <c r="DFZ19" s="691"/>
      <c r="DGA19" s="691"/>
      <c r="DGB19" s="691"/>
      <c r="DGC19" s="691"/>
      <c r="DGD19" s="691"/>
      <c r="DGE19" s="691"/>
      <c r="DGF19" s="691"/>
      <c r="DGG19" s="691"/>
      <c r="DGH19" s="691"/>
      <c r="DGI19" s="691"/>
      <c r="DGJ19" s="691"/>
      <c r="DGK19" s="691"/>
      <c r="DGL19" s="691"/>
      <c r="DGM19" s="691"/>
      <c r="DGN19" s="691"/>
      <c r="DGO19" s="691"/>
      <c r="DGP19" s="691"/>
      <c r="DGQ19" s="691"/>
      <c r="DGR19" s="691"/>
      <c r="DGS19" s="691"/>
      <c r="DGT19" s="691"/>
      <c r="DGU19" s="691"/>
      <c r="DGV19" s="691"/>
      <c r="DGW19" s="691"/>
      <c r="DGX19" s="691"/>
      <c r="DGY19" s="691"/>
      <c r="DGZ19" s="691"/>
      <c r="DHA19" s="691"/>
      <c r="DHB19" s="691"/>
      <c r="DHC19" s="691"/>
      <c r="DHD19" s="691"/>
      <c r="DHE19" s="691"/>
      <c r="DHF19" s="691"/>
      <c r="DHG19" s="691"/>
      <c r="DHH19" s="691"/>
      <c r="DHI19" s="691"/>
      <c r="DHJ19" s="691"/>
      <c r="DHK19" s="691"/>
      <c r="DHL19" s="691"/>
      <c r="DHM19" s="691"/>
      <c r="DHN19" s="691"/>
      <c r="DHO19" s="691"/>
      <c r="DHP19" s="691"/>
      <c r="DHQ19" s="691"/>
      <c r="DHR19" s="691"/>
      <c r="DHS19" s="691"/>
      <c r="DHT19" s="691"/>
      <c r="DHU19" s="691"/>
      <c r="DHV19" s="691"/>
      <c r="DHW19" s="691"/>
      <c r="DHX19" s="691"/>
      <c r="DHY19" s="691"/>
      <c r="DHZ19" s="691"/>
      <c r="DIA19" s="691"/>
      <c r="DIB19" s="691"/>
      <c r="DIC19" s="691"/>
      <c r="DID19" s="691"/>
      <c r="DIE19" s="691"/>
      <c r="DIF19" s="691"/>
      <c r="DIG19" s="691"/>
      <c r="DIH19" s="691"/>
      <c r="DII19" s="691"/>
      <c r="DIJ19" s="691"/>
      <c r="DIK19" s="691"/>
      <c r="DIL19" s="691"/>
      <c r="DIM19" s="691"/>
      <c r="DIN19" s="691"/>
      <c r="DIO19" s="691"/>
      <c r="DIP19" s="691"/>
      <c r="DIQ19" s="691"/>
      <c r="DIR19" s="691"/>
      <c r="DIS19" s="691"/>
      <c r="DIT19" s="691"/>
      <c r="DIU19" s="691"/>
      <c r="DIV19" s="691"/>
      <c r="DIW19" s="691"/>
      <c r="DIX19" s="691"/>
      <c r="DIY19" s="691"/>
      <c r="DIZ19" s="691"/>
      <c r="DJA19" s="691"/>
      <c r="DJB19" s="691"/>
      <c r="DJC19" s="691"/>
      <c r="DJD19" s="691"/>
      <c r="DJE19" s="691"/>
      <c r="DJF19" s="691"/>
      <c r="DJG19" s="691"/>
      <c r="DJH19" s="691"/>
      <c r="DJI19" s="691"/>
      <c r="DJJ19" s="691"/>
      <c r="DJK19" s="691"/>
      <c r="DJL19" s="691"/>
      <c r="DJM19" s="691"/>
      <c r="DJN19" s="691"/>
      <c r="DJO19" s="691"/>
      <c r="DJP19" s="691"/>
      <c r="DJQ19" s="691"/>
      <c r="DJR19" s="691"/>
      <c r="DJS19" s="691"/>
      <c r="DJT19" s="691"/>
      <c r="DJU19" s="691"/>
      <c r="DJV19" s="691"/>
      <c r="DJW19" s="691"/>
      <c r="DJX19" s="691"/>
      <c r="DJY19" s="691"/>
      <c r="DJZ19" s="691"/>
      <c r="DKA19" s="691"/>
      <c r="DKB19" s="691"/>
      <c r="DKC19" s="691"/>
      <c r="DKD19" s="691"/>
      <c r="DKE19" s="691"/>
      <c r="DKF19" s="691"/>
      <c r="DKG19" s="691"/>
      <c r="DKH19" s="691"/>
      <c r="DKI19" s="691"/>
      <c r="DKJ19" s="691"/>
      <c r="DKK19" s="691"/>
      <c r="DKL19" s="691"/>
      <c r="DKM19" s="691"/>
      <c r="DKN19" s="691"/>
      <c r="DKO19" s="691"/>
      <c r="DKP19" s="691"/>
      <c r="DKQ19" s="691"/>
      <c r="DKR19" s="691"/>
      <c r="DKS19" s="691"/>
      <c r="DKT19" s="691"/>
      <c r="DKU19" s="691"/>
      <c r="DKV19" s="691"/>
      <c r="DKW19" s="691"/>
      <c r="DKX19" s="691"/>
      <c r="DKY19" s="691"/>
      <c r="DKZ19" s="691"/>
      <c r="DLA19" s="691"/>
      <c r="DLB19" s="691"/>
      <c r="DLC19" s="691"/>
      <c r="DLD19" s="691"/>
      <c r="DLE19" s="691"/>
      <c r="DLF19" s="691"/>
      <c r="DLG19" s="691"/>
      <c r="DLH19" s="691"/>
      <c r="DLI19" s="691"/>
      <c r="DLJ19" s="691"/>
      <c r="DLK19" s="691"/>
      <c r="DLL19" s="691"/>
      <c r="DLM19" s="691"/>
      <c r="DLN19" s="691"/>
      <c r="DLO19" s="691"/>
      <c r="DLP19" s="691"/>
      <c r="DLQ19" s="691"/>
      <c r="DLR19" s="691"/>
      <c r="DLS19" s="691"/>
      <c r="DLT19" s="691"/>
      <c r="DLU19" s="691"/>
      <c r="DLV19" s="691"/>
      <c r="DLW19" s="691"/>
      <c r="DLX19" s="691"/>
      <c r="DLY19" s="691"/>
      <c r="DLZ19" s="691"/>
      <c r="DMA19" s="691"/>
      <c r="DMB19" s="691"/>
      <c r="DMC19" s="691"/>
      <c r="DMD19" s="691"/>
      <c r="DME19" s="691"/>
      <c r="DMF19" s="691"/>
      <c r="DMG19" s="691"/>
      <c r="DMH19" s="691"/>
      <c r="DMI19" s="691"/>
      <c r="DMJ19" s="691"/>
      <c r="DMK19" s="691"/>
      <c r="DML19" s="691"/>
      <c r="DMM19" s="691"/>
      <c r="DMN19" s="691"/>
      <c r="DMO19" s="691"/>
      <c r="DMP19" s="691"/>
      <c r="DMQ19" s="691"/>
      <c r="DMR19" s="691"/>
      <c r="DMS19" s="691"/>
      <c r="DMT19" s="691"/>
      <c r="DMU19" s="691"/>
      <c r="DMV19" s="691"/>
      <c r="DMW19" s="691"/>
      <c r="DMX19" s="691"/>
      <c r="DMY19" s="691"/>
      <c r="DMZ19" s="691"/>
      <c r="DNA19" s="691"/>
      <c r="DNB19" s="691"/>
      <c r="DNC19" s="691"/>
      <c r="DND19" s="691"/>
      <c r="DNE19" s="691"/>
      <c r="DNF19" s="691"/>
      <c r="DNG19" s="691"/>
      <c r="DNH19" s="691"/>
      <c r="DNI19" s="691"/>
      <c r="DNJ19" s="691"/>
      <c r="DNK19" s="691"/>
      <c r="DNL19" s="691"/>
      <c r="DNM19" s="691"/>
      <c r="DNN19" s="691"/>
      <c r="DNO19" s="691"/>
      <c r="DNP19" s="691"/>
      <c r="DNQ19" s="691"/>
      <c r="DNR19" s="691"/>
      <c r="DNS19" s="691"/>
      <c r="DNT19" s="691"/>
      <c r="DNU19" s="691"/>
      <c r="DNV19" s="691"/>
      <c r="DNW19" s="691"/>
      <c r="DNX19" s="691"/>
      <c r="DNY19" s="691"/>
      <c r="DNZ19" s="691"/>
      <c r="DOA19" s="691"/>
      <c r="DOB19" s="691"/>
      <c r="DOC19" s="691"/>
      <c r="DOD19" s="691"/>
      <c r="DOE19" s="691"/>
      <c r="DOF19" s="691"/>
      <c r="DOG19" s="691"/>
      <c r="DOH19" s="691"/>
      <c r="DOI19" s="691"/>
      <c r="DOJ19" s="691"/>
      <c r="DOK19" s="691"/>
      <c r="DOL19" s="691"/>
      <c r="DOM19" s="691"/>
      <c r="DON19" s="691"/>
      <c r="DOO19" s="691"/>
      <c r="DOP19" s="691"/>
      <c r="DOQ19" s="691"/>
      <c r="DOR19" s="691"/>
      <c r="DOS19" s="691"/>
      <c r="DOT19" s="691"/>
      <c r="DOU19" s="691"/>
      <c r="DOV19" s="691"/>
      <c r="DOW19" s="691"/>
      <c r="DOX19" s="691"/>
      <c r="DOY19" s="691"/>
      <c r="DOZ19" s="691"/>
      <c r="DPA19" s="691"/>
      <c r="DPB19" s="691"/>
      <c r="DPC19" s="691"/>
      <c r="DPD19" s="691"/>
      <c r="DPE19" s="691"/>
      <c r="DPF19" s="691"/>
      <c r="DPG19" s="691"/>
      <c r="DPH19" s="691"/>
      <c r="DPI19" s="691"/>
      <c r="DPJ19" s="691"/>
      <c r="DPK19" s="691"/>
      <c r="DPL19" s="691"/>
      <c r="DPM19" s="691"/>
      <c r="DPN19" s="691"/>
      <c r="DPO19" s="691"/>
      <c r="DPP19" s="691"/>
      <c r="DPQ19" s="691"/>
      <c r="DPR19" s="691"/>
      <c r="DPS19" s="691"/>
      <c r="DPT19" s="691"/>
      <c r="DPU19" s="691"/>
      <c r="DPV19" s="691"/>
      <c r="DPW19" s="691"/>
      <c r="DPX19" s="691"/>
      <c r="DPY19" s="691"/>
      <c r="DPZ19" s="691"/>
      <c r="DQA19" s="691"/>
      <c r="DQB19" s="691"/>
      <c r="DQC19" s="691"/>
      <c r="DQD19" s="691"/>
      <c r="DQE19" s="691"/>
      <c r="DQF19" s="691"/>
      <c r="DQG19" s="691"/>
      <c r="DQH19" s="691"/>
      <c r="DQI19" s="691"/>
      <c r="DQJ19" s="691"/>
      <c r="DQK19" s="691"/>
      <c r="DQL19" s="691"/>
      <c r="DQM19" s="691"/>
      <c r="DQN19" s="691"/>
      <c r="DQO19" s="691"/>
      <c r="DQP19" s="691"/>
      <c r="DQQ19" s="691"/>
      <c r="DQR19" s="691"/>
      <c r="DQS19" s="691"/>
      <c r="DQT19" s="691"/>
      <c r="DQU19" s="691"/>
      <c r="DQV19" s="691"/>
      <c r="DQW19" s="691"/>
      <c r="DQX19" s="691"/>
      <c r="DQY19" s="691"/>
      <c r="DQZ19" s="691"/>
      <c r="DRA19" s="691"/>
      <c r="DRB19" s="691"/>
      <c r="DRC19" s="691"/>
      <c r="DRD19" s="691"/>
      <c r="DRE19" s="691"/>
      <c r="DRF19" s="691"/>
      <c r="DRG19" s="691"/>
      <c r="DRH19" s="691"/>
      <c r="DRI19" s="691"/>
      <c r="DRJ19" s="691"/>
      <c r="DRK19" s="691"/>
      <c r="DRL19" s="691"/>
      <c r="DRM19" s="691"/>
      <c r="DRN19" s="691"/>
      <c r="DRO19" s="691"/>
      <c r="DRP19" s="691"/>
      <c r="DRQ19" s="691"/>
      <c r="DRR19" s="691"/>
      <c r="DRS19" s="691"/>
      <c r="DRT19" s="691"/>
      <c r="DRU19" s="691"/>
      <c r="DRV19" s="691"/>
      <c r="DRW19" s="691"/>
      <c r="DRX19" s="691"/>
      <c r="DRY19" s="691"/>
      <c r="DRZ19" s="691"/>
      <c r="DSA19" s="691"/>
      <c r="DSB19" s="691"/>
      <c r="DSC19" s="691"/>
      <c r="DSD19" s="691"/>
      <c r="DSE19" s="691"/>
      <c r="DSF19" s="691"/>
      <c r="DSG19" s="691"/>
      <c r="DSH19" s="691"/>
      <c r="DSI19" s="691"/>
      <c r="DSJ19" s="691"/>
      <c r="DSK19" s="691"/>
      <c r="DSL19" s="691"/>
      <c r="DSM19" s="691"/>
      <c r="DSN19" s="691"/>
      <c r="DSO19" s="691"/>
      <c r="DSP19" s="691"/>
      <c r="DSQ19" s="691"/>
      <c r="DSR19" s="691"/>
      <c r="DSS19" s="691"/>
      <c r="DST19" s="691"/>
      <c r="DSU19" s="691"/>
      <c r="DSV19" s="691"/>
      <c r="DSW19" s="691"/>
      <c r="DSX19" s="691"/>
      <c r="DSY19" s="691"/>
      <c r="DSZ19" s="691"/>
      <c r="DTA19" s="691"/>
      <c r="DTB19" s="691"/>
      <c r="DTC19" s="691"/>
      <c r="DTD19" s="691"/>
      <c r="DTE19" s="691"/>
      <c r="DTF19" s="691"/>
      <c r="DTG19" s="691"/>
      <c r="DTH19" s="691"/>
      <c r="DTI19" s="691"/>
      <c r="DTJ19" s="691"/>
      <c r="DTK19" s="691"/>
      <c r="DTL19" s="691"/>
      <c r="DTM19" s="691"/>
      <c r="DTN19" s="691"/>
      <c r="DTO19" s="691"/>
      <c r="DTP19" s="691"/>
      <c r="DTQ19" s="691"/>
      <c r="DTR19" s="691"/>
      <c r="DTS19" s="691"/>
      <c r="DTT19" s="691"/>
      <c r="DTU19" s="691"/>
      <c r="DTV19" s="691"/>
      <c r="DTW19" s="691"/>
      <c r="DTX19" s="691"/>
      <c r="DTY19" s="691"/>
      <c r="DTZ19" s="691"/>
      <c r="DUA19" s="691"/>
      <c r="DUB19" s="691"/>
      <c r="DUC19" s="691"/>
      <c r="DUD19" s="691"/>
      <c r="DUE19" s="691"/>
      <c r="DUF19" s="691"/>
      <c r="DUG19" s="691"/>
      <c r="DUH19" s="691"/>
      <c r="DUI19" s="691"/>
      <c r="DUJ19" s="691"/>
      <c r="DUK19" s="691"/>
      <c r="DUL19" s="691"/>
      <c r="DUM19" s="691"/>
      <c r="DUN19" s="691"/>
      <c r="DUO19" s="691"/>
      <c r="DUP19" s="691"/>
      <c r="DUQ19" s="691"/>
      <c r="DUR19" s="691"/>
      <c r="DUS19" s="691"/>
      <c r="DUT19" s="691"/>
      <c r="DUU19" s="691"/>
      <c r="DUV19" s="691"/>
      <c r="DUW19" s="691"/>
      <c r="DUX19" s="691"/>
      <c r="DUY19" s="691"/>
      <c r="DUZ19" s="691"/>
      <c r="DVA19" s="691"/>
      <c r="DVB19" s="691"/>
      <c r="DVC19" s="691"/>
      <c r="DVD19" s="691"/>
      <c r="DVE19" s="691"/>
      <c r="DVF19" s="691"/>
      <c r="DVG19" s="691"/>
      <c r="DVH19" s="691"/>
      <c r="DVI19" s="691"/>
      <c r="DVJ19" s="691"/>
      <c r="DVK19" s="691"/>
      <c r="DVL19" s="691"/>
      <c r="DVM19" s="691"/>
      <c r="DVN19" s="691"/>
      <c r="DVO19" s="691"/>
      <c r="DVP19" s="691"/>
      <c r="DVQ19" s="691"/>
      <c r="DVR19" s="691"/>
      <c r="DVS19" s="691"/>
      <c r="DVT19" s="691"/>
      <c r="DVU19" s="691"/>
      <c r="DVV19" s="691"/>
      <c r="DVW19" s="691"/>
      <c r="DVX19" s="691"/>
      <c r="DVY19" s="691"/>
      <c r="DVZ19" s="691"/>
      <c r="DWA19" s="691"/>
      <c r="DWB19" s="691"/>
      <c r="DWC19" s="691"/>
      <c r="DWD19" s="691"/>
      <c r="DWE19" s="691"/>
      <c r="DWF19" s="691"/>
      <c r="DWG19" s="691"/>
      <c r="DWH19" s="691"/>
      <c r="DWI19" s="691"/>
      <c r="DWJ19" s="691"/>
      <c r="DWK19" s="691"/>
      <c r="DWL19" s="691"/>
      <c r="DWM19" s="691"/>
      <c r="DWN19" s="691"/>
      <c r="DWO19" s="691"/>
      <c r="DWP19" s="691"/>
      <c r="DWQ19" s="691"/>
      <c r="DWR19" s="691"/>
      <c r="DWS19" s="691"/>
      <c r="DWT19" s="691"/>
      <c r="DWU19" s="691"/>
      <c r="DWV19" s="691"/>
      <c r="DWW19" s="691"/>
      <c r="DWX19" s="691"/>
      <c r="DWY19" s="691"/>
      <c r="DWZ19" s="691"/>
      <c r="DXA19" s="691"/>
      <c r="DXB19" s="691"/>
      <c r="DXC19" s="691"/>
      <c r="DXD19" s="691"/>
      <c r="DXE19" s="691"/>
      <c r="DXF19" s="691"/>
      <c r="DXG19" s="691"/>
      <c r="DXH19" s="691"/>
      <c r="DXI19" s="691"/>
      <c r="DXJ19" s="691"/>
      <c r="DXK19" s="691"/>
      <c r="DXL19" s="691"/>
      <c r="DXM19" s="691"/>
      <c r="DXN19" s="691"/>
      <c r="DXO19" s="691"/>
      <c r="DXP19" s="691"/>
      <c r="DXQ19" s="691"/>
      <c r="DXR19" s="691"/>
      <c r="DXS19" s="691"/>
      <c r="DXT19" s="691"/>
      <c r="DXU19" s="691"/>
      <c r="DXV19" s="691"/>
      <c r="DXW19" s="691"/>
      <c r="DXX19" s="691"/>
      <c r="DXY19" s="691"/>
      <c r="DXZ19" s="691"/>
      <c r="DYA19" s="691"/>
      <c r="DYB19" s="691"/>
      <c r="DYC19" s="691"/>
      <c r="DYD19" s="691"/>
      <c r="DYE19" s="691"/>
      <c r="DYF19" s="691"/>
      <c r="DYG19" s="691"/>
      <c r="DYH19" s="691"/>
      <c r="DYI19" s="691"/>
      <c r="DYJ19" s="691"/>
      <c r="DYK19" s="691"/>
      <c r="DYL19" s="691"/>
      <c r="DYM19" s="691"/>
      <c r="DYN19" s="691"/>
      <c r="DYO19" s="691"/>
      <c r="DYP19" s="691"/>
      <c r="DYQ19" s="691"/>
      <c r="DYR19" s="691"/>
      <c r="DYS19" s="691"/>
      <c r="DYT19" s="691"/>
      <c r="DYU19" s="691"/>
      <c r="DYV19" s="691"/>
      <c r="DYW19" s="691"/>
      <c r="DYX19" s="691"/>
      <c r="DYY19" s="691"/>
      <c r="DYZ19" s="691"/>
      <c r="DZA19" s="691"/>
      <c r="DZB19" s="691"/>
      <c r="DZC19" s="691"/>
      <c r="DZD19" s="691"/>
      <c r="DZE19" s="691"/>
      <c r="DZF19" s="691"/>
      <c r="DZG19" s="691"/>
      <c r="DZH19" s="691"/>
      <c r="DZI19" s="691"/>
      <c r="DZJ19" s="691"/>
      <c r="DZK19" s="691"/>
      <c r="DZL19" s="691"/>
      <c r="DZM19" s="691"/>
      <c r="DZN19" s="691"/>
      <c r="DZO19" s="691"/>
      <c r="DZP19" s="691"/>
      <c r="DZQ19" s="691"/>
      <c r="DZR19" s="691"/>
      <c r="DZS19" s="691"/>
      <c r="DZT19" s="691"/>
      <c r="DZU19" s="691"/>
      <c r="DZV19" s="691"/>
      <c r="DZW19" s="691"/>
      <c r="DZX19" s="691"/>
      <c r="DZY19" s="691"/>
      <c r="DZZ19" s="691"/>
      <c r="EAA19" s="691"/>
      <c r="EAB19" s="691"/>
      <c r="EAC19" s="691"/>
      <c r="EAD19" s="691"/>
      <c r="EAE19" s="691"/>
      <c r="EAF19" s="691"/>
      <c r="EAG19" s="691"/>
      <c r="EAH19" s="691"/>
      <c r="EAI19" s="691"/>
      <c r="EAJ19" s="691"/>
      <c r="EAK19" s="691"/>
      <c r="EAL19" s="691"/>
      <c r="EAM19" s="691"/>
      <c r="EAN19" s="691"/>
      <c r="EAO19" s="691"/>
      <c r="EAP19" s="691"/>
      <c r="EAQ19" s="691"/>
      <c r="EAR19" s="691"/>
      <c r="EAS19" s="691"/>
      <c r="EAT19" s="691"/>
      <c r="EAU19" s="691"/>
      <c r="EAV19" s="691"/>
      <c r="EAW19" s="691"/>
      <c r="EAX19" s="691"/>
      <c r="EAY19" s="691"/>
      <c r="EAZ19" s="691"/>
      <c r="EBA19" s="691"/>
      <c r="EBB19" s="691"/>
      <c r="EBC19" s="691"/>
      <c r="EBD19" s="691"/>
      <c r="EBE19" s="691"/>
      <c r="EBF19" s="691"/>
      <c r="EBG19" s="691"/>
      <c r="EBH19" s="691"/>
      <c r="EBI19" s="691"/>
      <c r="EBJ19" s="691"/>
      <c r="EBK19" s="691"/>
      <c r="EBL19" s="691"/>
      <c r="EBM19" s="691"/>
      <c r="EBN19" s="691"/>
      <c r="EBO19" s="691"/>
      <c r="EBP19" s="691"/>
      <c r="EBQ19" s="691"/>
      <c r="EBR19" s="691"/>
      <c r="EBS19" s="691"/>
      <c r="EBT19" s="691"/>
      <c r="EBU19" s="691"/>
      <c r="EBV19" s="691"/>
      <c r="EBW19" s="691"/>
      <c r="EBX19" s="691"/>
      <c r="EBY19" s="691"/>
      <c r="EBZ19" s="691"/>
      <c r="ECA19" s="691"/>
      <c r="ECB19" s="691"/>
      <c r="ECC19" s="691"/>
      <c r="ECD19" s="691"/>
      <c r="ECE19" s="691"/>
      <c r="ECF19" s="691"/>
      <c r="ECG19" s="691"/>
      <c r="ECH19" s="691"/>
      <c r="ECI19" s="691"/>
      <c r="ECJ19" s="691"/>
      <c r="ECK19" s="691"/>
      <c r="ECL19" s="691"/>
      <c r="ECM19" s="691"/>
      <c r="ECN19" s="691"/>
      <c r="ECO19" s="691"/>
      <c r="ECP19" s="691"/>
      <c r="ECQ19" s="691"/>
      <c r="ECR19" s="691"/>
      <c r="ECS19" s="691"/>
      <c r="ECT19" s="691"/>
      <c r="ECU19" s="691"/>
      <c r="ECV19" s="691"/>
      <c r="ECW19" s="691"/>
      <c r="ECX19" s="691"/>
      <c r="ECY19" s="691"/>
      <c r="ECZ19" s="691"/>
      <c r="EDA19" s="691"/>
      <c r="EDB19" s="691"/>
      <c r="EDC19" s="691"/>
      <c r="EDD19" s="691"/>
      <c r="EDE19" s="691"/>
      <c r="EDF19" s="691"/>
      <c r="EDG19" s="691"/>
      <c r="EDH19" s="691"/>
      <c r="EDI19" s="691"/>
      <c r="EDJ19" s="691"/>
      <c r="EDK19" s="691"/>
      <c r="EDL19" s="691"/>
      <c r="EDM19" s="691"/>
      <c r="EDN19" s="691"/>
      <c r="EDO19" s="691"/>
      <c r="EDP19" s="691"/>
      <c r="EDQ19" s="691"/>
      <c r="EDR19" s="691"/>
      <c r="EDS19" s="691"/>
      <c r="EDT19" s="691"/>
      <c r="EDU19" s="691"/>
      <c r="EDV19" s="691"/>
      <c r="EDW19" s="691"/>
      <c r="EDX19" s="691"/>
      <c r="EDY19" s="691"/>
      <c r="EDZ19" s="691"/>
      <c r="EEA19" s="691"/>
      <c r="EEB19" s="691"/>
      <c r="EEC19" s="691"/>
      <c r="EED19" s="691"/>
      <c r="EEE19" s="691"/>
      <c r="EEF19" s="691"/>
      <c r="EEG19" s="691"/>
      <c r="EEH19" s="691"/>
      <c r="EEI19" s="691"/>
      <c r="EEJ19" s="691"/>
      <c r="EEK19" s="691"/>
      <c r="EEL19" s="691"/>
      <c r="EEM19" s="691"/>
      <c r="EEN19" s="691"/>
      <c r="EEO19" s="691"/>
      <c r="EEP19" s="691"/>
      <c r="EEQ19" s="691"/>
      <c r="EER19" s="691"/>
      <c r="EES19" s="691"/>
      <c r="EET19" s="691"/>
      <c r="EEU19" s="691"/>
      <c r="EEV19" s="691"/>
      <c r="EEW19" s="691"/>
      <c r="EEX19" s="691"/>
      <c r="EEY19" s="691"/>
      <c r="EEZ19" s="691"/>
      <c r="EFA19" s="691"/>
      <c r="EFB19" s="691"/>
      <c r="EFC19" s="691"/>
      <c r="EFD19" s="691"/>
      <c r="EFE19" s="691"/>
      <c r="EFF19" s="691"/>
      <c r="EFG19" s="691"/>
      <c r="EFH19" s="691"/>
      <c r="EFI19" s="691"/>
      <c r="EFJ19" s="691"/>
      <c r="EFK19" s="691"/>
      <c r="EFL19" s="691"/>
      <c r="EFM19" s="691"/>
      <c r="EFN19" s="691"/>
      <c r="EFO19" s="691"/>
      <c r="EFP19" s="691"/>
      <c r="EFQ19" s="691"/>
      <c r="EFR19" s="691"/>
      <c r="EFS19" s="691"/>
      <c r="EFT19" s="691"/>
      <c r="EFU19" s="691"/>
      <c r="EFV19" s="691"/>
      <c r="EFW19" s="691"/>
      <c r="EFX19" s="691"/>
      <c r="EFY19" s="691"/>
      <c r="EFZ19" s="691"/>
      <c r="EGA19" s="691"/>
      <c r="EGB19" s="691"/>
      <c r="EGC19" s="691"/>
      <c r="EGD19" s="691"/>
      <c r="EGE19" s="691"/>
      <c r="EGF19" s="691"/>
      <c r="EGG19" s="691"/>
      <c r="EGH19" s="691"/>
      <c r="EGI19" s="691"/>
      <c r="EGJ19" s="691"/>
      <c r="EGK19" s="691"/>
      <c r="EGL19" s="691"/>
      <c r="EGM19" s="691"/>
      <c r="EGN19" s="691"/>
      <c r="EGO19" s="691"/>
      <c r="EGP19" s="691"/>
      <c r="EGQ19" s="691"/>
      <c r="EGR19" s="691"/>
      <c r="EGS19" s="691"/>
      <c r="EGT19" s="691"/>
      <c r="EGU19" s="691"/>
      <c r="EGV19" s="691"/>
      <c r="EGW19" s="691"/>
      <c r="EGX19" s="691"/>
      <c r="EGY19" s="691"/>
      <c r="EGZ19" s="691"/>
      <c r="EHA19" s="691"/>
      <c r="EHB19" s="691"/>
      <c r="EHC19" s="691"/>
      <c r="EHD19" s="691"/>
      <c r="EHE19" s="691"/>
      <c r="EHF19" s="691"/>
      <c r="EHG19" s="691"/>
      <c r="EHH19" s="691"/>
      <c r="EHI19" s="691"/>
      <c r="EHJ19" s="691"/>
      <c r="EHK19" s="691"/>
      <c r="EHL19" s="691"/>
      <c r="EHM19" s="691"/>
      <c r="EHN19" s="691"/>
      <c r="EHO19" s="691"/>
      <c r="EHP19" s="691"/>
      <c r="EHQ19" s="691"/>
      <c r="EHR19" s="691"/>
      <c r="EHS19" s="691"/>
      <c r="EHT19" s="691"/>
      <c r="EHU19" s="691"/>
      <c r="EHV19" s="691"/>
      <c r="EHW19" s="691"/>
      <c r="EHX19" s="691"/>
      <c r="EHY19" s="691"/>
      <c r="EHZ19" s="691"/>
      <c r="EIA19" s="691"/>
      <c r="EIB19" s="691"/>
      <c r="EIC19" s="691"/>
      <c r="EID19" s="691"/>
      <c r="EIE19" s="691"/>
      <c r="EIF19" s="691"/>
      <c r="EIG19" s="691"/>
      <c r="EIH19" s="691"/>
      <c r="EII19" s="691"/>
      <c r="EIJ19" s="691"/>
      <c r="EIK19" s="691"/>
      <c r="EIL19" s="691"/>
      <c r="EIM19" s="691"/>
      <c r="EIN19" s="691"/>
      <c r="EIO19" s="691"/>
      <c r="EIP19" s="691"/>
      <c r="EIQ19" s="691"/>
      <c r="EIR19" s="691"/>
      <c r="EIS19" s="691"/>
      <c r="EIT19" s="691"/>
      <c r="EIU19" s="691"/>
      <c r="EIV19" s="691"/>
      <c r="EIW19" s="691"/>
      <c r="EIX19" s="691"/>
      <c r="EIY19" s="691"/>
      <c r="EIZ19" s="691"/>
      <c r="EJA19" s="691"/>
      <c r="EJB19" s="691"/>
      <c r="EJC19" s="691"/>
      <c r="EJD19" s="691"/>
      <c r="EJE19" s="691"/>
      <c r="EJF19" s="691"/>
      <c r="EJG19" s="691"/>
      <c r="EJH19" s="691"/>
      <c r="EJI19" s="691"/>
      <c r="EJJ19" s="691"/>
      <c r="EJK19" s="691"/>
      <c r="EJL19" s="691"/>
      <c r="EJM19" s="691"/>
      <c r="EJN19" s="691"/>
      <c r="EJO19" s="691"/>
      <c r="EJP19" s="691"/>
      <c r="EJQ19" s="691"/>
      <c r="EJR19" s="691"/>
      <c r="EJS19" s="691"/>
      <c r="EJT19" s="691"/>
      <c r="EJU19" s="691"/>
      <c r="EJV19" s="691"/>
      <c r="EJW19" s="691"/>
      <c r="EJX19" s="691"/>
      <c r="EJY19" s="691"/>
      <c r="EJZ19" s="691"/>
      <c r="EKA19" s="691"/>
      <c r="EKB19" s="691"/>
      <c r="EKC19" s="691"/>
      <c r="EKD19" s="691"/>
      <c r="EKE19" s="691"/>
      <c r="EKF19" s="691"/>
      <c r="EKG19" s="691"/>
      <c r="EKH19" s="691"/>
      <c r="EKI19" s="691"/>
      <c r="EKJ19" s="691"/>
      <c r="EKK19" s="691"/>
      <c r="EKL19" s="691"/>
      <c r="EKM19" s="691"/>
      <c r="EKN19" s="691"/>
      <c r="EKO19" s="691"/>
      <c r="EKP19" s="691"/>
      <c r="EKQ19" s="691"/>
      <c r="EKR19" s="691"/>
      <c r="EKS19" s="691"/>
      <c r="EKT19" s="691"/>
      <c r="EKU19" s="691"/>
      <c r="EKV19" s="691"/>
      <c r="EKW19" s="691"/>
      <c r="EKX19" s="691"/>
      <c r="EKY19" s="691"/>
      <c r="EKZ19" s="691"/>
      <c r="ELA19" s="691"/>
      <c r="ELB19" s="691"/>
      <c r="ELC19" s="691"/>
      <c r="ELD19" s="691"/>
      <c r="ELE19" s="691"/>
      <c r="ELF19" s="691"/>
      <c r="ELG19" s="691"/>
      <c r="ELH19" s="691"/>
      <c r="ELI19" s="691"/>
      <c r="ELJ19" s="691"/>
      <c r="ELK19" s="691"/>
      <c r="ELL19" s="691"/>
      <c r="ELM19" s="691"/>
      <c r="ELN19" s="691"/>
      <c r="ELO19" s="691"/>
      <c r="ELP19" s="691"/>
      <c r="ELQ19" s="691"/>
      <c r="ELR19" s="691"/>
      <c r="ELS19" s="691"/>
      <c r="ELT19" s="691"/>
      <c r="ELU19" s="691"/>
      <c r="ELV19" s="691"/>
      <c r="ELW19" s="691"/>
      <c r="ELX19" s="691"/>
      <c r="ELY19" s="691"/>
      <c r="ELZ19" s="691"/>
      <c r="EMA19" s="691"/>
      <c r="EMB19" s="691"/>
      <c r="EMC19" s="691"/>
      <c r="EMD19" s="691"/>
      <c r="EME19" s="691"/>
      <c r="EMF19" s="691"/>
      <c r="EMG19" s="691"/>
      <c r="EMH19" s="691"/>
      <c r="EMI19" s="691"/>
      <c r="EMJ19" s="691"/>
      <c r="EMK19" s="691"/>
      <c r="EML19" s="691"/>
      <c r="EMM19" s="691"/>
      <c r="EMN19" s="691"/>
      <c r="EMO19" s="691"/>
      <c r="EMP19" s="691"/>
      <c r="EMQ19" s="691"/>
      <c r="EMR19" s="691"/>
      <c r="EMS19" s="691"/>
      <c r="EMT19" s="691"/>
      <c r="EMU19" s="691"/>
      <c r="EMV19" s="691"/>
      <c r="EMW19" s="691"/>
      <c r="EMX19" s="691"/>
      <c r="EMY19" s="691"/>
      <c r="EMZ19" s="691"/>
      <c r="ENA19" s="691"/>
      <c r="ENB19" s="691"/>
      <c r="ENC19" s="691"/>
      <c r="END19" s="691"/>
      <c r="ENE19" s="691"/>
      <c r="ENF19" s="691"/>
      <c r="ENG19" s="691"/>
      <c r="ENH19" s="691"/>
      <c r="ENI19" s="691"/>
      <c r="ENJ19" s="691"/>
      <c r="ENK19" s="691"/>
      <c r="ENL19" s="691"/>
      <c r="ENM19" s="691"/>
      <c r="ENN19" s="691"/>
      <c r="ENO19" s="691"/>
      <c r="ENP19" s="691"/>
      <c r="ENQ19" s="691"/>
      <c r="ENR19" s="691"/>
      <c r="ENS19" s="691"/>
      <c r="ENT19" s="691"/>
      <c r="ENU19" s="691"/>
      <c r="ENV19" s="691"/>
      <c r="ENW19" s="691"/>
      <c r="ENX19" s="691"/>
      <c r="ENY19" s="691"/>
      <c r="ENZ19" s="691"/>
      <c r="EOA19" s="691"/>
      <c r="EOB19" s="691"/>
      <c r="EOC19" s="691"/>
      <c r="EOD19" s="691"/>
      <c r="EOE19" s="691"/>
      <c r="EOF19" s="691"/>
      <c r="EOG19" s="691"/>
      <c r="EOH19" s="691"/>
      <c r="EOI19" s="691"/>
      <c r="EOJ19" s="691"/>
      <c r="EOK19" s="691"/>
      <c r="EOL19" s="691"/>
      <c r="EOM19" s="691"/>
      <c r="EON19" s="691"/>
      <c r="EOO19" s="691"/>
      <c r="EOP19" s="691"/>
      <c r="EOQ19" s="691"/>
      <c r="EOR19" s="691"/>
      <c r="EOS19" s="691"/>
      <c r="EOT19" s="691"/>
      <c r="EOU19" s="691"/>
      <c r="EOV19" s="691"/>
      <c r="EOW19" s="691"/>
      <c r="EOX19" s="691"/>
      <c r="EOY19" s="691"/>
      <c r="EOZ19" s="691"/>
      <c r="EPA19" s="691"/>
      <c r="EPB19" s="691"/>
      <c r="EPC19" s="691"/>
      <c r="EPD19" s="691"/>
      <c r="EPE19" s="691"/>
      <c r="EPF19" s="691"/>
      <c r="EPG19" s="691"/>
      <c r="EPH19" s="691"/>
      <c r="EPI19" s="691"/>
      <c r="EPJ19" s="691"/>
      <c r="EPK19" s="691"/>
      <c r="EPL19" s="691"/>
      <c r="EPM19" s="691"/>
      <c r="EPN19" s="691"/>
      <c r="EPO19" s="691"/>
      <c r="EPP19" s="691"/>
      <c r="EPQ19" s="691"/>
      <c r="EPR19" s="691"/>
      <c r="EPS19" s="691"/>
      <c r="EPT19" s="691"/>
      <c r="EPU19" s="691"/>
      <c r="EPV19" s="691"/>
      <c r="EPW19" s="691"/>
      <c r="EPX19" s="691"/>
      <c r="EPY19" s="691"/>
      <c r="EPZ19" s="691"/>
      <c r="EQA19" s="691"/>
      <c r="EQB19" s="691"/>
      <c r="EQC19" s="691"/>
      <c r="EQD19" s="691"/>
      <c r="EQE19" s="691"/>
      <c r="EQF19" s="691"/>
      <c r="EQG19" s="691"/>
      <c r="EQH19" s="691"/>
      <c r="EQI19" s="691"/>
      <c r="EQJ19" s="691"/>
      <c r="EQK19" s="691"/>
      <c r="EQL19" s="691"/>
      <c r="EQM19" s="691"/>
      <c r="EQN19" s="691"/>
      <c r="EQO19" s="691"/>
      <c r="EQP19" s="691"/>
      <c r="EQQ19" s="691"/>
      <c r="EQR19" s="691"/>
      <c r="EQS19" s="691"/>
      <c r="EQT19" s="691"/>
      <c r="EQU19" s="691"/>
      <c r="EQV19" s="691"/>
      <c r="EQW19" s="691"/>
      <c r="EQX19" s="691"/>
      <c r="EQY19" s="691"/>
      <c r="EQZ19" s="691"/>
      <c r="ERA19" s="691"/>
      <c r="ERB19" s="691"/>
      <c r="ERC19" s="691"/>
      <c r="ERD19" s="691"/>
      <c r="ERE19" s="691"/>
      <c r="ERF19" s="691"/>
      <c r="ERG19" s="691"/>
      <c r="ERH19" s="691"/>
      <c r="ERI19" s="691"/>
      <c r="ERJ19" s="691"/>
      <c r="ERK19" s="691"/>
      <c r="ERL19" s="691"/>
      <c r="ERM19" s="691"/>
      <c r="ERN19" s="691"/>
      <c r="ERO19" s="691"/>
      <c r="ERP19" s="691"/>
      <c r="ERQ19" s="691"/>
      <c r="ERR19" s="691"/>
      <c r="ERS19" s="691"/>
      <c r="ERT19" s="691"/>
      <c r="ERU19" s="691"/>
      <c r="ERV19" s="691"/>
      <c r="ERW19" s="691"/>
      <c r="ERX19" s="691"/>
      <c r="ERY19" s="691"/>
      <c r="ERZ19" s="691"/>
      <c r="ESA19" s="691"/>
      <c r="ESB19" s="691"/>
      <c r="ESC19" s="691"/>
      <c r="ESD19" s="691"/>
      <c r="ESE19" s="691"/>
      <c r="ESF19" s="691"/>
      <c r="ESG19" s="691"/>
      <c r="ESH19" s="691"/>
      <c r="ESI19" s="691"/>
      <c r="ESJ19" s="691"/>
      <c r="ESK19" s="691"/>
      <c r="ESL19" s="691"/>
      <c r="ESM19" s="691"/>
      <c r="ESN19" s="691"/>
      <c r="ESO19" s="691"/>
      <c r="ESP19" s="691"/>
      <c r="ESQ19" s="691"/>
      <c r="ESR19" s="691"/>
      <c r="ESS19" s="691"/>
      <c r="EST19" s="691"/>
      <c r="ESU19" s="691"/>
      <c r="ESV19" s="691"/>
      <c r="ESW19" s="691"/>
      <c r="ESX19" s="691"/>
      <c r="ESY19" s="691"/>
      <c r="ESZ19" s="691"/>
      <c r="ETA19" s="691"/>
      <c r="ETB19" s="691"/>
      <c r="ETC19" s="691"/>
      <c r="ETD19" s="691"/>
      <c r="ETE19" s="691"/>
      <c r="ETF19" s="691"/>
      <c r="ETG19" s="691"/>
      <c r="ETH19" s="691"/>
      <c r="ETI19" s="691"/>
      <c r="ETJ19" s="691"/>
      <c r="ETK19" s="691"/>
      <c r="ETL19" s="691"/>
      <c r="ETM19" s="691"/>
      <c r="ETN19" s="691"/>
      <c r="ETO19" s="691"/>
      <c r="ETP19" s="691"/>
      <c r="ETQ19" s="691"/>
      <c r="ETR19" s="691"/>
      <c r="ETS19" s="691"/>
      <c r="ETT19" s="691"/>
      <c r="ETU19" s="691"/>
      <c r="ETV19" s="691"/>
      <c r="ETW19" s="691"/>
      <c r="ETX19" s="691"/>
      <c r="ETY19" s="691"/>
      <c r="ETZ19" s="691"/>
      <c r="EUA19" s="691"/>
      <c r="EUB19" s="691"/>
      <c r="EUC19" s="691"/>
      <c r="EUD19" s="691"/>
      <c r="EUE19" s="691"/>
      <c r="EUF19" s="691"/>
      <c r="EUG19" s="691"/>
      <c r="EUH19" s="691"/>
      <c r="EUI19" s="691"/>
      <c r="EUJ19" s="691"/>
      <c r="EUK19" s="691"/>
      <c r="EUL19" s="691"/>
      <c r="EUM19" s="691"/>
      <c r="EUN19" s="691"/>
      <c r="EUO19" s="691"/>
      <c r="EUP19" s="691"/>
      <c r="EUQ19" s="691"/>
      <c r="EUR19" s="691"/>
      <c r="EUS19" s="691"/>
      <c r="EUT19" s="691"/>
      <c r="EUU19" s="691"/>
      <c r="EUV19" s="691"/>
      <c r="EUW19" s="691"/>
      <c r="EUX19" s="691"/>
      <c r="EUY19" s="691"/>
      <c r="EUZ19" s="691"/>
      <c r="EVA19" s="691"/>
      <c r="EVB19" s="691"/>
      <c r="EVC19" s="691"/>
      <c r="EVD19" s="691"/>
      <c r="EVE19" s="691"/>
      <c r="EVF19" s="691"/>
      <c r="EVG19" s="691"/>
      <c r="EVH19" s="691"/>
      <c r="EVI19" s="691"/>
      <c r="EVJ19" s="691"/>
      <c r="EVK19" s="691"/>
      <c r="EVL19" s="691"/>
      <c r="EVM19" s="691"/>
      <c r="EVN19" s="691"/>
      <c r="EVO19" s="691"/>
      <c r="EVP19" s="691"/>
      <c r="EVQ19" s="691"/>
      <c r="EVR19" s="691"/>
      <c r="EVS19" s="691"/>
      <c r="EVT19" s="691"/>
      <c r="EVU19" s="691"/>
      <c r="EVV19" s="691"/>
      <c r="EVW19" s="691"/>
      <c r="EVX19" s="691"/>
      <c r="EVY19" s="691"/>
      <c r="EVZ19" s="691"/>
      <c r="EWA19" s="691"/>
      <c r="EWB19" s="691"/>
      <c r="EWC19" s="691"/>
      <c r="EWD19" s="691"/>
      <c r="EWE19" s="691"/>
      <c r="EWF19" s="691"/>
      <c r="EWG19" s="691"/>
      <c r="EWH19" s="691"/>
      <c r="EWI19" s="691"/>
      <c r="EWJ19" s="691"/>
      <c r="EWK19" s="691"/>
      <c r="EWL19" s="691"/>
      <c r="EWM19" s="691"/>
      <c r="EWN19" s="691"/>
      <c r="EWO19" s="691"/>
      <c r="EWP19" s="691"/>
      <c r="EWQ19" s="691"/>
      <c r="EWR19" s="691"/>
      <c r="EWS19" s="691"/>
      <c r="EWT19" s="691"/>
      <c r="EWU19" s="691"/>
      <c r="EWV19" s="691"/>
      <c r="EWW19" s="691"/>
      <c r="EWX19" s="691"/>
      <c r="EWY19" s="691"/>
      <c r="EWZ19" s="691"/>
      <c r="EXA19" s="691"/>
      <c r="EXB19" s="691"/>
      <c r="EXC19" s="691"/>
      <c r="EXD19" s="691"/>
      <c r="EXE19" s="691"/>
      <c r="EXF19" s="691"/>
      <c r="EXG19" s="691"/>
      <c r="EXH19" s="691"/>
      <c r="EXI19" s="691"/>
      <c r="EXJ19" s="691"/>
      <c r="EXK19" s="691"/>
      <c r="EXL19" s="691"/>
      <c r="EXM19" s="691"/>
      <c r="EXN19" s="691"/>
      <c r="EXO19" s="691"/>
      <c r="EXP19" s="691"/>
      <c r="EXQ19" s="691"/>
      <c r="EXR19" s="691"/>
      <c r="EXS19" s="691"/>
      <c r="EXT19" s="691"/>
      <c r="EXU19" s="691"/>
      <c r="EXV19" s="691"/>
      <c r="EXW19" s="691"/>
      <c r="EXX19" s="691"/>
      <c r="EXY19" s="691"/>
      <c r="EXZ19" s="691"/>
      <c r="EYA19" s="691"/>
      <c r="EYB19" s="691"/>
      <c r="EYC19" s="691"/>
      <c r="EYD19" s="691"/>
      <c r="EYE19" s="691"/>
      <c r="EYF19" s="691"/>
      <c r="EYG19" s="691"/>
      <c r="EYH19" s="691"/>
      <c r="EYI19" s="691"/>
      <c r="EYJ19" s="691"/>
      <c r="EYK19" s="691"/>
      <c r="EYL19" s="691"/>
      <c r="EYM19" s="691"/>
      <c r="EYN19" s="691"/>
      <c r="EYO19" s="691"/>
      <c r="EYP19" s="691"/>
      <c r="EYQ19" s="691"/>
      <c r="EYR19" s="691"/>
      <c r="EYS19" s="691"/>
      <c r="EYT19" s="691"/>
      <c r="EYU19" s="691"/>
      <c r="EYV19" s="691"/>
      <c r="EYW19" s="691"/>
      <c r="EYX19" s="691"/>
      <c r="EYY19" s="691"/>
      <c r="EYZ19" s="691"/>
      <c r="EZA19" s="691"/>
      <c r="EZB19" s="691"/>
      <c r="EZC19" s="691"/>
      <c r="EZD19" s="691"/>
      <c r="EZE19" s="691"/>
      <c r="EZF19" s="691"/>
      <c r="EZG19" s="691"/>
      <c r="EZH19" s="691"/>
      <c r="EZI19" s="691"/>
      <c r="EZJ19" s="691"/>
      <c r="EZK19" s="691"/>
      <c r="EZL19" s="691"/>
      <c r="EZM19" s="691"/>
      <c r="EZN19" s="691"/>
      <c r="EZO19" s="691"/>
      <c r="EZP19" s="691"/>
      <c r="EZQ19" s="691"/>
      <c r="EZR19" s="691"/>
      <c r="EZS19" s="691"/>
      <c r="EZT19" s="691"/>
      <c r="EZU19" s="691"/>
      <c r="EZV19" s="691"/>
      <c r="EZW19" s="691"/>
      <c r="EZX19" s="691"/>
      <c r="EZY19" s="691"/>
      <c r="EZZ19" s="691"/>
      <c r="FAA19" s="691"/>
      <c r="FAB19" s="691"/>
      <c r="FAC19" s="691"/>
      <c r="FAD19" s="691"/>
      <c r="FAE19" s="691"/>
      <c r="FAF19" s="691"/>
      <c r="FAG19" s="691"/>
      <c r="FAH19" s="691"/>
      <c r="FAI19" s="691"/>
      <c r="FAJ19" s="691"/>
      <c r="FAK19" s="691"/>
      <c r="FAL19" s="691"/>
      <c r="FAM19" s="691"/>
      <c r="FAN19" s="691"/>
      <c r="FAO19" s="691"/>
      <c r="FAP19" s="691"/>
      <c r="FAQ19" s="691"/>
      <c r="FAR19" s="691"/>
      <c r="FAS19" s="691"/>
      <c r="FAT19" s="691"/>
      <c r="FAU19" s="691"/>
      <c r="FAV19" s="691"/>
      <c r="FAW19" s="691"/>
      <c r="FAX19" s="691"/>
      <c r="FAY19" s="691"/>
      <c r="FAZ19" s="691"/>
      <c r="FBA19" s="691"/>
      <c r="FBB19" s="691"/>
      <c r="FBC19" s="691"/>
      <c r="FBD19" s="691"/>
      <c r="FBE19" s="691"/>
      <c r="FBF19" s="691"/>
      <c r="FBG19" s="691"/>
      <c r="FBH19" s="691"/>
      <c r="FBI19" s="691"/>
      <c r="FBJ19" s="691"/>
      <c r="FBK19" s="691"/>
      <c r="FBL19" s="691"/>
      <c r="FBM19" s="691"/>
      <c r="FBN19" s="691"/>
      <c r="FBO19" s="691"/>
      <c r="FBP19" s="691"/>
      <c r="FBQ19" s="691"/>
      <c r="FBR19" s="691"/>
      <c r="FBS19" s="691"/>
      <c r="FBT19" s="691"/>
      <c r="FBU19" s="691"/>
      <c r="FBV19" s="691"/>
      <c r="FBW19" s="691"/>
      <c r="FBX19" s="691"/>
      <c r="FBY19" s="691"/>
      <c r="FBZ19" s="691"/>
      <c r="FCA19" s="691"/>
      <c r="FCB19" s="691"/>
      <c r="FCC19" s="691"/>
      <c r="FCD19" s="691"/>
      <c r="FCE19" s="691"/>
      <c r="FCF19" s="691"/>
      <c r="FCG19" s="691"/>
      <c r="FCH19" s="691"/>
      <c r="FCI19" s="691"/>
      <c r="FCJ19" s="691"/>
      <c r="FCK19" s="691"/>
      <c r="FCL19" s="691"/>
      <c r="FCM19" s="691"/>
      <c r="FCN19" s="691"/>
      <c r="FCO19" s="691"/>
      <c r="FCP19" s="691"/>
      <c r="FCQ19" s="691"/>
      <c r="FCR19" s="691"/>
      <c r="FCS19" s="691"/>
      <c r="FCT19" s="691"/>
      <c r="FCU19" s="691"/>
      <c r="FCV19" s="691"/>
      <c r="FCW19" s="691"/>
      <c r="FCX19" s="691"/>
      <c r="FCY19" s="691"/>
      <c r="FCZ19" s="691"/>
      <c r="FDA19" s="691"/>
      <c r="FDB19" s="691"/>
      <c r="FDC19" s="691"/>
      <c r="FDD19" s="691"/>
      <c r="FDE19" s="691"/>
      <c r="FDF19" s="691"/>
      <c r="FDG19" s="691"/>
      <c r="FDH19" s="691"/>
      <c r="FDI19" s="691"/>
      <c r="FDJ19" s="691"/>
      <c r="FDK19" s="691"/>
      <c r="FDL19" s="691"/>
      <c r="FDM19" s="691"/>
      <c r="FDN19" s="691"/>
      <c r="FDO19" s="691"/>
      <c r="FDP19" s="691"/>
      <c r="FDQ19" s="691"/>
      <c r="FDR19" s="691"/>
      <c r="FDS19" s="691"/>
      <c r="FDT19" s="691"/>
      <c r="FDU19" s="691"/>
      <c r="FDV19" s="691"/>
      <c r="FDW19" s="691"/>
      <c r="FDX19" s="691"/>
      <c r="FDY19" s="691"/>
      <c r="FDZ19" s="691"/>
      <c r="FEA19" s="691"/>
      <c r="FEB19" s="691"/>
      <c r="FEC19" s="691"/>
      <c r="FED19" s="691"/>
      <c r="FEE19" s="691"/>
      <c r="FEF19" s="691"/>
      <c r="FEG19" s="691"/>
      <c r="FEH19" s="691"/>
      <c r="FEI19" s="691"/>
      <c r="FEJ19" s="691"/>
      <c r="FEK19" s="691"/>
      <c r="FEL19" s="691"/>
      <c r="FEM19" s="691"/>
      <c r="FEN19" s="691"/>
      <c r="FEO19" s="691"/>
      <c r="FEP19" s="691"/>
      <c r="FEQ19" s="691"/>
      <c r="FER19" s="691"/>
      <c r="FES19" s="691"/>
      <c r="FET19" s="691"/>
      <c r="FEU19" s="691"/>
      <c r="FEV19" s="691"/>
      <c r="FEW19" s="691"/>
      <c r="FEX19" s="691"/>
      <c r="FEY19" s="691"/>
      <c r="FEZ19" s="691"/>
      <c r="FFA19" s="691"/>
      <c r="FFB19" s="691"/>
      <c r="FFC19" s="691"/>
      <c r="FFD19" s="691"/>
      <c r="FFE19" s="691"/>
      <c r="FFF19" s="691"/>
      <c r="FFG19" s="691"/>
      <c r="FFH19" s="691"/>
      <c r="FFI19" s="691"/>
      <c r="FFJ19" s="691"/>
      <c r="FFK19" s="691"/>
      <c r="FFL19" s="691"/>
      <c r="FFM19" s="691"/>
      <c r="FFN19" s="691"/>
      <c r="FFO19" s="691"/>
      <c r="FFP19" s="691"/>
      <c r="FFQ19" s="691"/>
      <c r="FFR19" s="691"/>
      <c r="FFS19" s="691"/>
      <c r="FFT19" s="691"/>
      <c r="FFU19" s="691"/>
      <c r="FFV19" s="691"/>
      <c r="FFW19" s="691"/>
      <c r="FFX19" s="691"/>
      <c r="FFY19" s="691"/>
      <c r="FFZ19" s="691"/>
      <c r="FGA19" s="691"/>
      <c r="FGB19" s="691"/>
      <c r="FGC19" s="691"/>
      <c r="FGD19" s="691"/>
      <c r="FGE19" s="691"/>
      <c r="FGF19" s="691"/>
      <c r="FGG19" s="691"/>
      <c r="FGH19" s="691"/>
      <c r="FGI19" s="691"/>
      <c r="FGJ19" s="691"/>
      <c r="FGK19" s="691"/>
      <c r="FGL19" s="691"/>
      <c r="FGM19" s="691"/>
      <c r="FGN19" s="691"/>
      <c r="FGO19" s="691"/>
      <c r="FGP19" s="691"/>
      <c r="FGQ19" s="691"/>
      <c r="FGR19" s="691"/>
      <c r="FGS19" s="691"/>
      <c r="FGT19" s="691"/>
      <c r="FGU19" s="691"/>
      <c r="FGV19" s="691"/>
      <c r="FGW19" s="691"/>
      <c r="FGX19" s="691"/>
      <c r="FGY19" s="691"/>
      <c r="FGZ19" s="691"/>
      <c r="FHA19" s="691"/>
      <c r="FHB19" s="691"/>
      <c r="FHC19" s="691"/>
      <c r="FHD19" s="691"/>
      <c r="FHE19" s="691"/>
      <c r="FHF19" s="691"/>
      <c r="FHG19" s="691"/>
      <c r="FHH19" s="691"/>
      <c r="FHI19" s="691"/>
      <c r="FHJ19" s="691"/>
      <c r="FHK19" s="691"/>
      <c r="FHL19" s="691"/>
      <c r="FHM19" s="691"/>
      <c r="FHN19" s="691"/>
      <c r="FHO19" s="691"/>
      <c r="FHP19" s="691"/>
      <c r="FHQ19" s="691"/>
      <c r="FHR19" s="691"/>
      <c r="FHS19" s="691"/>
      <c r="FHT19" s="691"/>
      <c r="FHU19" s="691"/>
      <c r="FHV19" s="691"/>
      <c r="FHW19" s="691"/>
      <c r="FHX19" s="691"/>
      <c r="FHY19" s="691"/>
      <c r="FHZ19" s="691"/>
      <c r="FIA19" s="691"/>
      <c r="FIB19" s="691"/>
      <c r="FIC19" s="691"/>
      <c r="FID19" s="691"/>
      <c r="FIE19" s="691"/>
      <c r="FIF19" s="691"/>
      <c r="FIG19" s="691"/>
      <c r="FIH19" s="691"/>
      <c r="FII19" s="691"/>
      <c r="FIJ19" s="691"/>
      <c r="FIK19" s="691"/>
      <c r="FIL19" s="691"/>
      <c r="FIM19" s="691"/>
      <c r="FIN19" s="691"/>
      <c r="FIO19" s="691"/>
      <c r="FIP19" s="691"/>
      <c r="FIQ19" s="691"/>
      <c r="FIR19" s="691"/>
      <c r="FIS19" s="691"/>
      <c r="FIT19" s="691"/>
      <c r="FIU19" s="691"/>
      <c r="FIV19" s="691"/>
      <c r="FIW19" s="691"/>
      <c r="FIX19" s="691"/>
      <c r="FIY19" s="691"/>
      <c r="FIZ19" s="691"/>
      <c r="FJA19" s="691"/>
      <c r="FJB19" s="691"/>
      <c r="FJC19" s="691"/>
      <c r="FJD19" s="691"/>
      <c r="FJE19" s="691"/>
      <c r="FJF19" s="691"/>
      <c r="FJG19" s="691"/>
      <c r="FJH19" s="691"/>
      <c r="FJI19" s="691"/>
      <c r="FJJ19" s="691"/>
      <c r="FJK19" s="691"/>
      <c r="FJL19" s="691"/>
      <c r="FJM19" s="691"/>
      <c r="FJN19" s="691"/>
      <c r="FJO19" s="691"/>
      <c r="FJP19" s="691"/>
      <c r="FJQ19" s="691"/>
      <c r="FJR19" s="691"/>
      <c r="FJS19" s="691"/>
      <c r="FJT19" s="691"/>
      <c r="FJU19" s="691"/>
      <c r="FJV19" s="691"/>
      <c r="FJW19" s="691"/>
      <c r="FJX19" s="691"/>
      <c r="FJY19" s="691"/>
      <c r="FJZ19" s="691"/>
      <c r="FKA19" s="691"/>
      <c r="FKB19" s="691"/>
      <c r="FKC19" s="691"/>
      <c r="FKD19" s="691"/>
      <c r="FKE19" s="691"/>
      <c r="FKF19" s="691"/>
      <c r="FKG19" s="691"/>
      <c r="FKH19" s="691"/>
      <c r="FKI19" s="691"/>
      <c r="FKJ19" s="691"/>
      <c r="FKK19" s="691"/>
      <c r="FKL19" s="691"/>
      <c r="FKM19" s="691"/>
      <c r="FKN19" s="691"/>
      <c r="FKO19" s="691"/>
      <c r="FKP19" s="691"/>
      <c r="FKQ19" s="691"/>
      <c r="FKR19" s="691"/>
      <c r="FKS19" s="691"/>
      <c r="FKT19" s="691"/>
      <c r="FKU19" s="691"/>
      <c r="FKV19" s="691"/>
      <c r="FKW19" s="691"/>
      <c r="FKX19" s="691"/>
      <c r="FKY19" s="691"/>
      <c r="FKZ19" s="691"/>
      <c r="FLA19" s="691"/>
      <c r="FLB19" s="691"/>
      <c r="FLC19" s="691"/>
      <c r="FLD19" s="691"/>
      <c r="FLE19" s="691"/>
      <c r="FLF19" s="691"/>
      <c r="FLG19" s="691"/>
      <c r="FLH19" s="691"/>
      <c r="FLI19" s="691"/>
      <c r="FLJ19" s="691"/>
      <c r="FLK19" s="691"/>
      <c r="FLL19" s="691"/>
      <c r="FLM19" s="691"/>
      <c r="FLN19" s="691"/>
      <c r="FLO19" s="691"/>
      <c r="FLP19" s="691"/>
      <c r="FLQ19" s="691"/>
      <c r="FLR19" s="691"/>
      <c r="FLS19" s="691"/>
      <c r="FLT19" s="691"/>
      <c r="FLU19" s="691"/>
      <c r="FLV19" s="691"/>
      <c r="FLW19" s="691"/>
      <c r="FLX19" s="691"/>
      <c r="FLY19" s="691"/>
      <c r="FLZ19" s="691"/>
      <c r="FMA19" s="691"/>
      <c r="FMB19" s="691"/>
      <c r="FMC19" s="691"/>
      <c r="FMD19" s="691"/>
      <c r="FME19" s="691"/>
      <c r="FMF19" s="691"/>
      <c r="FMG19" s="691"/>
      <c r="FMH19" s="691"/>
      <c r="FMI19" s="691"/>
      <c r="FMJ19" s="691"/>
      <c r="FMK19" s="691"/>
      <c r="FML19" s="691"/>
      <c r="FMM19" s="691"/>
      <c r="FMN19" s="691"/>
      <c r="FMO19" s="691"/>
      <c r="FMP19" s="691"/>
      <c r="FMQ19" s="691"/>
      <c r="FMR19" s="691"/>
      <c r="FMS19" s="691"/>
      <c r="FMT19" s="691"/>
      <c r="FMU19" s="691"/>
      <c r="FMV19" s="691"/>
      <c r="FMW19" s="691"/>
      <c r="FMX19" s="691"/>
      <c r="FMY19" s="691"/>
      <c r="FMZ19" s="691"/>
      <c r="FNA19" s="691"/>
      <c r="FNB19" s="691"/>
      <c r="FNC19" s="691"/>
      <c r="FND19" s="691"/>
      <c r="FNE19" s="691"/>
      <c r="FNF19" s="691"/>
      <c r="FNG19" s="691"/>
      <c r="FNH19" s="691"/>
      <c r="FNI19" s="691"/>
      <c r="FNJ19" s="691"/>
      <c r="FNK19" s="691"/>
      <c r="FNL19" s="691"/>
      <c r="FNM19" s="691"/>
      <c r="FNN19" s="691"/>
      <c r="FNO19" s="691"/>
      <c r="FNP19" s="691"/>
      <c r="FNQ19" s="691"/>
      <c r="FNR19" s="691"/>
      <c r="FNS19" s="691"/>
      <c r="FNT19" s="691"/>
      <c r="FNU19" s="691"/>
      <c r="FNV19" s="691"/>
      <c r="FNW19" s="691"/>
      <c r="FNX19" s="691"/>
      <c r="FNY19" s="691"/>
      <c r="FNZ19" s="691"/>
      <c r="FOA19" s="691"/>
      <c r="FOB19" s="691"/>
      <c r="FOC19" s="691"/>
      <c r="FOD19" s="691"/>
      <c r="FOE19" s="691"/>
      <c r="FOF19" s="691"/>
      <c r="FOG19" s="691"/>
      <c r="FOH19" s="691"/>
      <c r="FOI19" s="691"/>
      <c r="FOJ19" s="691"/>
      <c r="FOK19" s="691"/>
      <c r="FOL19" s="691"/>
      <c r="FOM19" s="691"/>
      <c r="FON19" s="691"/>
      <c r="FOO19" s="691"/>
      <c r="FOP19" s="691"/>
      <c r="FOQ19" s="691"/>
      <c r="FOR19" s="691"/>
      <c r="FOS19" s="691"/>
      <c r="FOT19" s="691"/>
      <c r="FOU19" s="691"/>
      <c r="FOV19" s="691"/>
      <c r="FOW19" s="691"/>
      <c r="FOX19" s="691"/>
      <c r="FOY19" s="691"/>
      <c r="FOZ19" s="691"/>
      <c r="FPA19" s="691"/>
      <c r="FPB19" s="691"/>
      <c r="FPC19" s="691"/>
      <c r="FPD19" s="691"/>
      <c r="FPE19" s="691"/>
      <c r="FPF19" s="691"/>
      <c r="FPG19" s="691"/>
      <c r="FPH19" s="691"/>
      <c r="FPI19" s="691"/>
      <c r="FPJ19" s="691"/>
      <c r="FPK19" s="691"/>
      <c r="FPL19" s="691"/>
      <c r="FPM19" s="691"/>
      <c r="FPN19" s="691"/>
      <c r="FPO19" s="691"/>
      <c r="FPP19" s="691"/>
      <c r="FPQ19" s="691"/>
      <c r="FPR19" s="691"/>
      <c r="FPS19" s="691"/>
      <c r="FPT19" s="691"/>
      <c r="FPU19" s="691"/>
      <c r="FPV19" s="691"/>
      <c r="FPW19" s="691"/>
      <c r="FPX19" s="691"/>
      <c r="FPY19" s="691"/>
      <c r="FPZ19" s="691"/>
      <c r="FQA19" s="691"/>
      <c r="FQB19" s="691"/>
      <c r="FQC19" s="691"/>
      <c r="FQD19" s="691"/>
      <c r="FQE19" s="691"/>
      <c r="FQF19" s="691"/>
      <c r="FQG19" s="691"/>
      <c r="FQH19" s="691"/>
      <c r="FQI19" s="691"/>
      <c r="FQJ19" s="691"/>
      <c r="FQK19" s="691"/>
      <c r="FQL19" s="691"/>
      <c r="FQM19" s="691"/>
      <c r="FQN19" s="691"/>
      <c r="FQO19" s="691"/>
      <c r="FQP19" s="691"/>
      <c r="FQQ19" s="691"/>
      <c r="FQR19" s="691"/>
      <c r="FQS19" s="691"/>
      <c r="FQT19" s="691"/>
      <c r="FQU19" s="691"/>
      <c r="FQV19" s="691"/>
      <c r="FQW19" s="691"/>
      <c r="FQX19" s="691"/>
      <c r="FQY19" s="691"/>
      <c r="FQZ19" s="691"/>
      <c r="FRA19" s="691"/>
      <c r="FRB19" s="691"/>
      <c r="FRC19" s="691"/>
      <c r="FRD19" s="691"/>
      <c r="FRE19" s="691"/>
      <c r="FRF19" s="691"/>
      <c r="FRG19" s="691"/>
      <c r="FRH19" s="691"/>
      <c r="FRI19" s="691"/>
      <c r="FRJ19" s="691"/>
      <c r="FRK19" s="691"/>
      <c r="FRL19" s="691"/>
      <c r="FRM19" s="691"/>
      <c r="FRN19" s="691"/>
      <c r="FRO19" s="691"/>
      <c r="FRP19" s="691"/>
      <c r="FRQ19" s="691"/>
      <c r="FRR19" s="691"/>
      <c r="FRS19" s="691"/>
      <c r="FRT19" s="691"/>
      <c r="FRU19" s="691"/>
      <c r="FRV19" s="691"/>
      <c r="FRW19" s="691"/>
      <c r="FRX19" s="691"/>
      <c r="FRY19" s="691"/>
      <c r="FRZ19" s="691"/>
      <c r="FSA19" s="691"/>
      <c r="FSB19" s="691"/>
      <c r="FSC19" s="691"/>
      <c r="FSD19" s="691"/>
      <c r="FSE19" s="691"/>
      <c r="FSF19" s="691"/>
      <c r="FSG19" s="691"/>
      <c r="FSH19" s="691"/>
      <c r="FSI19" s="691"/>
      <c r="FSJ19" s="691"/>
      <c r="FSK19" s="691"/>
      <c r="FSL19" s="691"/>
      <c r="FSM19" s="691"/>
      <c r="FSN19" s="691"/>
      <c r="FSO19" s="691"/>
      <c r="FSP19" s="691"/>
      <c r="FSQ19" s="691"/>
      <c r="FSR19" s="691"/>
      <c r="FSS19" s="691"/>
      <c r="FST19" s="691"/>
      <c r="FSU19" s="691"/>
      <c r="FSV19" s="691"/>
      <c r="FSW19" s="691"/>
      <c r="FSX19" s="691"/>
      <c r="FSY19" s="691"/>
      <c r="FSZ19" s="691"/>
      <c r="FTA19" s="691"/>
      <c r="FTB19" s="691"/>
      <c r="FTC19" s="691"/>
      <c r="FTD19" s="691"/>
      <c r="FTE19" s="691"/>
      <c r="FTF19" s="691"/>
      <c r="FTG19" s="691"/>
      <c r="FTH19" s="691"/>
      <c r="FTI19" s="691"/>
      <c r="FTJ19" s="691"/>
      <c r="FTK19" s="691"/>
      <c r="FTL19" s="691"/>
      <c r="FTM19" s="691"/>
      <c r="FTN19" s="691"/>
      <c r="FTO19" s="691"/>
      <c r="FTP19" s="691"/>
      <c r="FTQ19" s="691"/>
      <c r="FTR19" s="691"/>
      <c r="FTS19" s="691"/>
      <c r="FTT19" s="691"/>
      <c r="FTU19" s="691"/>
      <c r="FTV19" s="691"/>
      <c r="FTW19" s="691"/>
      <c r="FTX19" s="691"/>
      <c r="FTY19" s="691"/>
      <c r="FTZ19" s="691"/>
      <c r="FUA19" s="691"/>
      <c r="FUB19" s="691"/>
      <c r="FUC19" s="691"/>
      <c r="FUD19" s="691"/>
      <c r="FUE19" s="691"/>
      <c r="FUF19" s="691"/>
      <c r="FUG19" s="691"/>
      <c r="FUH19" s="691"/>
      <c r="FUI19" s="691"/>
      <c r="FUJ19" s="691"/>
      <c r="FUK19" s="691"/>
      <c r="FUL19" s="691"/>
      <c r="FUM19" s="691"/>
      <c r="FUN19" s="691"/>
      <c r="FUO19" s="691"/>
      <c r="FUP19" s="691"/>
      <c r="FUQ19" s="691"/>
      <c r="FUR19" s="691"/>
      <c r="FUS19" s="691"/>
      <c r="FUT19" s="691"/>
      <c r="FUU19" s="691"/>
      <c r="FUV19" s="691"/>
      <c r="FUW19" s="691"/>
      <c r="FUX19" s="691"/>
      <c r="FUY19" s="691"/>
      <c r="FUZ19" s="691"/>
      <c r="FVA19" s="691"/>
      <c r="FVB19" s="691"/>
      <c r="FVC19" s="691"/>
      <c r="FVD19" s="691"/>
      <c r="FVE19" s="691"/>
      <c r="FVF19" s="691"/>
      <c r="FVG19" s="691"/>
      <c r="FVH19" s="691"/>
      <c r="FVI19" s="691"/>
      <c r="FVJ19" s="691"/>
      <c r="FVK19" s="691"/>
      <c r="FVL19" s="691"/>
      <c r="FVM19" s="691"/>
      <c r="FVN19" s="691"/>
      <c r="FVO19" s="691"/>
      <c r="FVP19" s="691"/>
      <c r="FVQ19" s="691"/>
      <c r="FVR19" s="691"/>
      <c r="FVS19" s="691"/>
      <c r="FVT19" s="691"/>
      <c r="FVU19" s="691"/>
      <c r="FVV19" s="691"/>
      <c r="FVW19" s="691"/>
      <c r="FVX19" s="691"/>
      <c r="FVY19" s="691"/>
      <c r="FVZ19" s="691"/>
      <c r="FWA19" s="691"/>
      <c r="FWB19" s="691"/>
      <c r="FWC19" s="691"/>
      <c r="FWD19" s="691"/>
      <c r="FWE19" s="691"/>
      <c r="FWF19" s="691"/>
      <c r="FWG19" s="691"/>
      <c r="FWH19" s="691"/>
      <c r="FWI19" s="691"/>
      <c r="FWJ19" s="691"/>
      <c r="FWK19" s="691"/>
      <c r="FWL19" s="691"/>
      <c r="FWM19" s="691"/>
      <c r="FWN19" s="691"/>
      <c r="FWO19" s="691"/>
      <c r="FWP19" s="691"/>
      <c r="FWQ19" s="691"/>
      <c r="FWR19" s="691"/>
      <c r="FWS19" s="691"/>
      <c r="FWT19" s="691"/>
      <c r="FWU19" s="691"/>
      <c r="FWV19" s="691"/>
      <c r="FWW19" s="691"/>
      <c r="FWX19" s="691"/>
      <c r="FWY19" s="691"/>
      <c r="FWZ19" s="691"/>
      <c r="FXA19" s="691"/>
      <c r="FXB19" s="691"/>
      <c r="FXC19" s="691"/>
      <c r="FXD19" s="691"/>
      <c r="FXE19" s="691"/>
      <c r="FXF19" s="691"/>
      <c r="FXG19" s="691"/>
      <c r="FXH19" s="691"/>
      <c r="FXI19" s="691"/>
      <c r="FXJ19" s="691"/>
      <c r="FXK19" s="691"/>
      <c r="FXL19" s="691"/>
      <c r="FXM19" s="691"/>
      <c r="FXN19" s="691"/>
      <c r="FXO19" s="691"/>
      <c r="FXP19" s="691"/>
      <c r="FXQ19" s="691"/>
      <c r="FXR19" s="691"/>
      <c r="FXS19" s="691"/>
      <c r="FXT19" s="691"/>
      <c r="FXU19" s="691"/>
      <c r="FXV19" s="691"/>
      <c r="FXW19" s="691"/>
      <c r="FXX19" s="691"/>
      <c r="FXY19" s="691"/>
      <c r="FXZ19" s="691"/>
      <c r="FYA19" s="691"/>
      <c r="FYB19" s="691"/>
      <c r="FYC19" s="691"/>
      <c r="FYD19" s="691"/>
      <c r="FYE19" s="691"/>
      <c r="FYF19" s="691"/>
      <c r="FYG19" s="691"/>
      <c r="FYH19" s="691"/>
      <c r="FYI19" s="691"/>
      <c r="FYJ19" s="691"/>
      <c r="FYK19" s="691"/>
      <c r="FYL19" s="691"/>
      <c r="FYM19" s="691"/>
      <c r="FYN19" s="691"/>
      <c r="FYO19" s="691"/>
      <c r="FYP19" s="691"/>
      <c r="FYQ19" s="691"/>
      <c r="FYR19" s="691"/>
      <c r="FYS19" s="691"/>
      <c r="FYT19" s="691"/>
      <c r="FYU19" s="691"/>
      <c r="FYV19" s="691"/>
      <c r="FYW19" s="691"/>
      <c r="FYX19" s="691"/>
      <c r="FYY19" s="691"/>
      <c r="FYZ19" s="691"/>
      <c r="FZA19" s="691"/>
      <c r="FZB19" s="691"/>
      <c r="FZC19" s="691"/>
      <c r="FZD19" s="691"/>
      <c r="FZE19" s="691"/>
      <c r="FZF19" s="691"/>
      <c r="FZG19" s="691"/>
      <c r="FZH19" s="691"/>
      <c r="FZI19" s="691"/>
      <c r="FZJ19" s="691"/>
      <c r="FZK19" s="691"/>
      <c r="FZL19" s="691"/>
      <c r="FZM19" s="691"/>
      <c r="FZN19" s="691"/>
      <c r="FZO19" s="691"/>
      <c r="FZP19" s="691"/>
      <c r="FZQ19" s="691"/>
      <c r="FZR19" s="691"/>
      <c r="FZS19" s="691"/>
      <c r="FZT19" s="691"/>
      <c r="FZU19" s="691"/>
      <c r="FZV19" s="691"/>
      <c r="FZW19" s="691"/>
      <c r="FZX19" s="691"/>
      <c r="FZY19" s="691"/>
      <c r="FZZ19" s="691"/>
      <c r="GAA19" s="691"/>
      <c r="GAB19" s="691"/>
      <c r="GAC19" s="691"/>
      <c r="GAD19" s="691"/>
      <c r="GAE19" s="691"/>
      <c r="GAF19" s="691"/>
      <c r="GAG19" s="691"/>
      <c r="GAH19" s="691"/>
      <c r="GAI19" s="691"/>
      <c r="GAJ19" s="691"/>
      <c r="GAK19" s="691"/>
      <c r="GAL19" s="691"/>
      <c r="GAM19" s="691"/>
      <c r="GAN19" s="691"/>
      <c r="GAO19" s="691"/>
      <c r="GAP19" s="691"/>
      <c r="GAQ19" s="691"/>
      <c r="GAR19" s="691"/>
      <c r="GAS19" s="691"/>
      <c r="GAT19" s="691"/>
      <c r="GAU19" s="691"/>
      <c r="GAV19" s="691"/>
      <c r="GAW19" s="691"/>
      <c r="GAX19" s="691"/>
      <c r="GAY19" s="691"/>
      <c r="GAZ19" s="691"/>
      <c r="GBA19" s="691"/>
      <c r="GBB19" s="691"/>
      <c r="GBC19" s="691"/>
      <c r="GBD19" s="691"/>
      <c r="GBE19" s="691"/>
      <c r="GBF19" s="691"/>
      <c r="GBG19" s="691"/>
      <c r="GBH19" s="691"/>
      <c r="GBI19" s="691"/>
      <c r="GBJ19" s="691"/>
      <c r="GBK19" s="691"/>
      <c r="GBL19" s="691"/>
      <c r="GBM19" s="691"/>
      <c r="GBN19" s="691"/>
      <c r="GBO19" s="691"/>
      <c r="GBP19" s="691"/>
      <c r="GBQ19" s="691"/>
      <c r="GBR19" s="691"/>
      <c r="GBS19" s="691"/>
      <c r="GBT19" s="691"/>
      <c r="GBU19" s="691"/>
      <c r="GBV19" s="691"/>
      <c r="GBW19" s="691"/>
      <c r="GBX19" s="691"/>
      <c r="GBY19" s="691"/>
      <c r="GBZ19" s="691"/>
      <c r="GCA19" s="691"/>
      <c r="GCB19" s="691"/>
      <c r="GCC19" s="691"/>
      <c r="GCD19" s="691"/>
      <c r="GCE19" s="691"/>
      <c r="GCF19" s="691"/>
      <c r="GCG19" s="691"/>
      <c r="GCH19" s="691"/>
      <c r="GCI19" s="691"/>
      <c r="GCJ19" s="691"/>
      <c r="GCK19" s="691"/>
      <c r="GCL19" s="691"/>
      <c r="GCM19" s="691"/>
      <c r="GCN19" s="691"/>
      <c r="GCO19" s="691"/>
      <c r="GCP19" s="691"/>
      <c r="GCQ19" s="691"/>
      <c r="GCR19" s="691"/>
      <c r="GCS19" s="691"/>
      <c r="GCT19" s="691"/>
      <c r="GCU19" s="691"/>
      <c r="GCV19" s="691"/>
      <c r="GCW19" s="691"/>
      <c r="GCX19" s="691"/>
      <c r="GCY19" s="691"/>
      <c r="GCZ19" s="691"/>
      <c r="GDA19" s="691"/>
      <c r="GDB19" s="691"/>
      <c r="GDC19" s="691"/>
      <c r="GDD19" s="691"/>
      <c r="GDE19" s="691"/>
      <c r="GDF19" s="691"/>
      <c r="GDG19" s="691"/>
      <c r="GDH19" s="691"/>
      <c r="GDI19" s="691"/>
      <c r="GDJ19" s="691"/>
      <c r="GDK19" s="691"/>
      <c r="GDL19" s="691"/>
      <c r="GDM19" s="691"/>
      <c r="GDN19" s="691"/>
      <c r="GDO19" s="691"/>
      <c r="GDP19" s="691"/>
      <c r="GDQ19" s="691"/>
      <c r="GDR19" s="691"/>
      <c r="GDS19" s="691"/>
      <c r="GDT19" s="691"/>
      <c r="GDU19" s="691"/>
      <c r="GDV19" s="691"/>
      <c r="GDW19" s="691"/>
      <c r="GDX19" s="691"/>
      <c r="GDY19" s="691"/>
      <c r="GDZ19" s="691"/>
      <c r="GEA19" s="691"/>
      <c r="GEB19" s="691"/>
      <c r="GEC19" s="691"/>
      <c r="GED19" s="691"/>
      <c r="GEE19" s="691"/>
      <c r="GEF19" s="691"/>
      <c r="GEG19" s="691"/>
      <c r="GEH19" s="691"/>
      <c r="GEI19" s="691"/>
      <c r="GEJ19" s="691"/>
      <c r="GEK19" s="691"/>
      <c r="GEL19" s="691"/>
      <c r="GEM19" s="691"/>
      <c r="GEN19" s="691"/>
      <c r="GEO19" s="691"/>
      <c r="GEP19" s="691"/>
      <c r="GEQ19" s="691"/>
      <c r="GER19" s="691"/>
      <c r="GES19" s="691"/>
      <c r="GET19" s="691"/>
      <c r="GEU19" s="691"/>
      <c r="GEV19" s="691"/>
      <c r="GEW19" s="691"/>
      <c r="GEX19" s="691"/>
      <c r="GEY19" s="691"/>
      <c r="GEZ19" s="691"/>
      <c r="GFA19" s="691"/>
      <c r="GFB19" s="691"/>
      <c r="GFC19" s="691"/>
      <c r="GFD19" s="691"/>
      <c r="GFE19" s="691"/>
      <c r="GFF19" s="691"/>
      <c r="GFG19" s="691"/>
      <c r="GFH19" s="691"/>
      <c r="GFI19" s="691"/>
      <c r="GFJ19" s="691"/>
      <c r="GFK19" s="691"/>
      <c r="GFL19" s="691"/>
      <c r="GFM19" s="691"/>
      <c r="GFN19" s="691"/>
      <c r="GFO19" s="691"/>
      <c r="GFP19" s="691"/>
      <c r="GFQ19" s="691"/>
      <c r="GFR19" s="691"/>
      <c r="GFS19" s="691"/>
      <c r="GFT19" s="691"/>
      <c r="GFU19" s="691"/>
      <c r="GFV19" s="691"/>
      <c r="GFW19" s="691"/>
      <c r="GFX19" s="691"/>
      <c r="GFY19" s="691"/>
      <c r="GFZ19" s="691"/>
      <c r="GGA19" s="691"/>
      <c r="GGB19" s="691"/>
      <c r="GGC19" s="691"/>
      <c r="GGD19" s="691"/>
      <c r="GGE19" s="691"/>
      <c r="GGF19" s="691"/>
      <c r="GGG19" s="691"/>
      <c r="GGH19" s="691"/>
      <c r="GGI19" s="691"/>
      <c r="GGJ19" s="691"/>
      <c r="GGK19" s="691"/>
      <c r="GGL19" s="691"/>
      <c r="GGM19" s="691"/>
      <c r="GGN19" s="691"/>
      <c r="GGO19" s="691"/>
      <c r="GGP19" s="691"/>
      <c r="GGQ19" s="691"/>
      <c r="GGR19" s="691"/>
      <c r="GGS19" s="691"/>
      <c r="GGT19" s="691"/>
      <c r="GGU19" s="691"/>
      <c r="GGV19" s="691"/>
      <c r="GGW19" s="691"/>
      <c r="GGX19" s="691"/>
      <c r="GGY19" s="691"/>
      <c r="GGZ19" s="691"/>
      <c r="GHA19" s="691"/>
      <c r="GHB19" s="691"/>
      <c r="GHC19" s="691"/>
      <c r="GHD19" s="691"/>
      <c r="GHE19" s="691"/>
      <c r="GHF19" s="691"/>
      <c r="GHG19" s="691"/>
      <c r="GHH19" s="691"/>
      <c r="GHI19" s="691"/>
      <c r="GHJ19" s="691"/>
      <c r="GHK19" s="691"/>
      <c r="GHL19" s="691"/>
      <c r="GHM19" s="691"/>
      <c r="GHN19" s="691"/>
      <c r="GHO19" s="691"/>
      <c r="GHP19" s="691"/>
      <c r="GHQ19" s="691"/>
      <c r="GHR19" s="691"/>
      <c r="GHS19" s="691"/>
      <c r="GHT19" s="691"/>
      <c r="GHU19" s="691"/>
      <c r="GHV19" s="691"/>
      <c r="GHW19" s="691"/>
      <c r="GHX19" s="691"/>
      <c r="GHY19" s="691"/>
      <c r="GHZ19" s="691"/>
      <c r="GIA19" s="691"/>
      <c r="GIB19" s="691"/>
      <c r="GIC19" s="691"/>
      <c r="GID19" s="691"/>
      <c r="GIE19" s="691"/>
      <c r="GIF19" s="691"/>
      <c r="GIG19" s="691"/>
      <c r="GIH19" s="691"/>
      <c r="GII19" s="691"/>
      <c r="GIJ19" s="691"/>
      <c r="GIK19" s="691"/>
      <c r="GIL19" s="691"/>
      <c r="GIM19" s="691"/>
      <c r="GIN19" s="691"/>
      <c r="GIO19" s="691"/>
      <c r="GIP19" s="691"/>
      <c r="GIQ19" s="691"/>
      <c r="GIR19" s="691"/>
      <c r="GIS19" s="691"/>
      <c r="GIT19" s="691"/>
      <c r="GIU19" s="691"/>
      <c r="GIV19" s="691"/>
      <c r="GIW19" s="691"/>
      <c r="GIX19" s="691"/>
      <c r="GIY19" s="691"/>
      <c r="GIZ19" s="691"/>
      <c r="GJA19" s="691"/>
      <c r="GJB19" s="691"/>
      <c r="GJC19" s="691"/>
      <c r="GJD19" s="691"/>
      <c r="GJE19" s="691"/>
      <c r="GJF19" s="691"/>
      <c r="GJG19" s="691"/>
      <c r="GJH19" s="691"/>
      <c r="GJI19" s="691"/>
      <c r="GJJ19" s="691"/>
      <c r="GJK19" s="691"/>
      <c r="GJL19" s="691"/>
      <c r="GJM19" s="691"/>
      <c r="GJN19" s="691"/>
      <c r="GJO19" s="691"/>
      <c r="GJP19" s="691"/>
      <c r="GJQ19" s="691"/>
      <c r="GJR19" s="691"/>
      <c r="GJS19" s="691"/>
      <c r="GJT19" s="691"/>
      <c r="GJU19" s="691"/>
      <c r="GJV19" s="691"/>
      <c r="GJW19" s="691"/>
      <c r="GJX19" s="691"/>
      <c r="GJY19" s="691"/>
      <c r="GJZ19" s="691"/>
      <c r="GKA19" s="691"/>
      <c r="GKB19" s="691"/>
      <c r="GKC19" s="691"/>
      <c r="GKD19" s="691"/>
      <c r="GKE19" s="691"/>
      <c r="GKF19" s="691"/>
      <c r="GKG19" s="691"/>
      <c r="GKH19" s="691"/>
      <c r="GKI19" s="691"/>
      <c r="GKJ19" s="691"/>
      <c r="GKK19" s="691"/>
      <c r="GKL19" s="691"/>
      <c r="GKM19" s="691"/>
      <c r="GKN19" s="691"/>
      <c r="GKO19" s="691"/>
      <c r="GKP19" s="691"/>
      <c r="GKQ19" s="691"/>
      <c r="GKR19" s="691"/>
      <c r="GKS19" s="691"/>
      <c r="GKT19" s="691"/>
      <c r="GKU19" s="691"/>
      <c r="GKV19" s="691"/>
      <c r="GKW19" s="691"/>
      <c r="GKX19" s="691"/>
      <c r="GKY19" s="691"/>
      <c r="GKZ19" s="691"/>
      <c r="GLA19" s="691"/>
      <c r="GLB19" s="691"/>
      <c r="GLC19" s="691"/>
      <c r="GLD19" s="691"/>
      <c r="GLE19" s="691"/>
      <c r="GLF19" s="691"/>
      <c r="GLG19" s="691"/>
      <c r="GLH19" s="691"/>
      <c r="GLI19" s="691"/>
      <c r="GLJ19" s="691"/>
      <c r="GLK19" s="691"/>
      <c r="GLL19" s="691"/>
      <c r="GLM19" s="691"/>
      <c r="GLN19" s="691"/>
      <c r="GLO19" s="691"/>
      <c r="GLP19" s="691"/>
      <c r="GLQ19" s="691"/>
      <c r="GLR19" s="691"/>
      <c r="GLS19" s="691"/>
      <c r="GLT19" s="691"/>
      <c r="GLU19" s="691"/>
      <c r="GLV19" s="691"/>
      <c r="GLW19" s="691"/>
      <c r="GLX19" s="691"/>
      <c r="GLY19" s="691"/>
      <c r="GLZ19" s="691"/>
      <c r="GMA19" s="691"/>
      <c r="GMB19" s="691"/>
      <c r="GMC19" s="691"/>
      <c r="GMD19" s="691"/>
      <c r="GME19" s="691"/>
      <c r="GMF19" s="691"/>
      <c r="GMG19" s="691"/>
      <c r="GMH19" s="691"/>
      <c r="GMI19" s="691"/>
      <c r="GMJ19" s="691"/>
      <c r="GMK19" s="691"/>
      <c r="GML19" s="691"/>
      <c r="GMM19" s="691"/>
      <c r="GMN19" s="691"/>
      <c r="GMO19" s="691"/>
      <c r="GMP19" s="691"/>
      <c r="GMQ19" s="691"/>
      <c r="GMR19" s="691"/>
      <c r="GMS19" s="691"/>
      <c r="GMT19" s="691"/>
      <c r="GMU19" s="691"/>
      <c r="GMV19" s="691"/>
      <c r="GMW19" s="691"/>
      <c r="GMX19" s="691"/>
      <c r="GMY19" s="691"/>
      <c r="GMZ19" s="691"/>
      <c r="GNA19" s="691"/>
      <c r="GNB19" s="691"/>
      <c r="GNC19" s="691"/>
      <c r="GND19" s="691"/>
      <c r="GNE19" s="691"/>
      <c r="GNF19" s="691"/>
      <c r="GNG19" s="691"/>
      <c r="GNH19" s="691"/>
      <c r="GNI19" s="691"/>
      <c r="GNJ19" s="691"/>
      <c r="GNK19" s="691"/>
      <c r="GNL19" s="691"/>
      <c r="GNM19" s="691"/>
      <c r="GNN19" s="691"/>
      <c r="GNO19" s="691"/>
      <c r="GNP19" s="691"/>
      <c r="GNQ19" s="691"/>
      <c r="GNR19" s="691"/>
      <c r="GNS19" s="691"/>
      <c r="GNT19" s="691"/>
      <c r="GNU19" s="691"/>
      <c r="GNV19" s="691"/>
      <c r="GNW19" s="691"/>
      <c r="GNX19" s="691"/>
      <c r="GNY19" s="691"/>
      <c r="GNZ19" s="691"/>
      <c r="GOA19" s="691"/>
      <c r="GOB19" s="691"/>
      <c r="GOC19" s="691"/>
      <c r="GOD19" s="691"/>
      <c r="GOE19" s="691"/>
      <c r="GOF19" s="691"/>
      <c r="GOG19" s="691"/>
      <c r="GOH19" s="691"/>
      <c r="GOI19" s="691"/>
      <c r="GOJ19" s="691"/>
      <c r="GOK19" s="691"/>
      <c r="GOL19" s="691"/>
      <c r="GOM19" s="691"/>
      <c r="GON19" s="691"/>
      <c r="GOO19" s="691"/>
      <c r="GOP19" s="691"/>
      <c r="GOQ19" s="691"/>
      <c r="GOR19" s="691"/>
      <c r="GOS19" s="691"/>
      <c r="GOT19" s="691"/>
      <c r="GOU19" s="691"/>
      <c r="GOV19" s="691"/>
      <c r="GOW19" s="691"/>
      <c r="GOX19" s="691"/>
      <c r="GOY19" s="691"/>
      <c r="GOZ19" s="691"/>
      <c r="GPA19" s="691"/>
      <c r="GPB19" s="691"/>
      <c r="GPC19" s="691"/>
      <c r="GPD19" s="691"/>
      <c r="GPE19" s="691"/>
      <c r="GPF19" s="691"/>
      <c r="GPG19" s="691"/>
      <c r="GPH19" s="691"/>
      <c r="GPI19" s="691"/>
      <c r="GPJ19" s="691"/>
      <c r="GPK19" s="691"/>
      <c r="GPL19" s="691"/>
      <c r="GPM19" s="691"/>
      <c r="GPN19" s="691"/>
      <c r="GPO19" s="691"/>
      <c r="GPP19" s="691"/>
      <c r="GPQ19" s="691"/>
      <c r="GPR19" s="691"/>
      <c r="GPS19" s="691"/>
      <c r="GPT19" s="691"/>
      <c r="GPU19" s="691"/>
      <c r="GPV19" s="691"/>
      <c r="GPW19" s="691"/>
      <c r="GPX19" s="691"/>
      <c r="GPY19" s="691"/>
      <c r="GPZ19" s="691"/>
      <c r="GQA19" s="691"/>
      <c r="GQB19" s="691"/>
      <c r="GQC19" s="691"/>
      <c r="GQD19" s="691"/>
      <c r="GQE19" s="691"/>
      <c r="GQF19" s="691"/>
      <c r="GQG19" s="691"/>
      <c r="GQH19" s="691"/>
      <c r="GQI19" s="691"/>
      <c r="GQJ19" s="691"/>
      <c r="GQK19" s="691"/>
      <c r="GQL19" s="691"/>
      <c r="GQM19" s="691"/>
      <c r="GQN19" s="691"/>
      <c r="GQO19" s="691"/>
      <c r="GQP19" s="691"/>
      <c r="GQQ19" s="691"/>
      <c r="GQR19" s="691"/>
      <c r="GQS19" s="691"/>
      <c r="GQT19" s="691"/>
      <c r="GQU19" s="691"/>
      <c r="GQV19" s="691"/>
      <c r="GQW19" s="691"/>
      <c r="GQX19" s="691"/>
      <c r="GQY19" s="691"/>
      <c r="GQZ19" s="691"/>
      <c r="GRA19" s="691"/>
      <c r="GRB19" s="691"/>
      <c r="GRC19" s="691"/>
      <c r="GRD19" s="691"/>
      <c r="GRE19" s="691"/>
      <c r="GRF19" s="691"/>
      <c r="GRG19" s="691"/>
      <c r="GRH19" s="691"/>
      <c r="GRI19" s="691"/>
      <c r="GRJ19" s="691"/>
      <c r="GRK19" s="691"/>
      <c r="GRL19" s="691"/>
      <c r="GRM19" s="691"/>
      <c r="GRN19" s="691"/>
      <c r="GRO19" s="691"/>
      <c r="GRP19" s="691"/>
      <c r="GRQ19" s="691"/>
      <c r="GRR19" s="691"/>
      <c r="GRS19" s="691"/>
      <c r="GRT19" s="691"/>
      <c r="GRU19" s="691"/>
      <c r="GRV19" s="691"/>
      <c r="GRW19" s="691"/>
      <c r="GRX19" s="691"/>
      <c r="GRY19" s="691"/>
      <c r="GRZ19" s="691"/>
      <c r="GSA19" s="691"/>
      <c r="GSB19" s="691"/>
      <c r="GSC19" s="691"/>
      <c r="GSD19" s="691"/>
      <c r="GSE19" s="691"/>
      <c r="GSF19" s="691"/>
      <c r="GSG19" s="691"/>
      <c r="GSH19" s="691"/>
      <c r="GSI19" s="691"/>
      <c r="GSJ19" s="691"/>
      <c r="GSK19" s="691"/>
      <c r="GSL19" s="691"/>
      <c r="GSM19" s="691"/>
      <c r="GSN19" s="691"/>
      <c r="GSO19" s="691"/>
      <c r="GSP19" s="691"/>
      <c r="GSQ19" s="691"/>
      <c r="GSR19" s="691"/>
      <c r="GSS19" s="691"/>
      <c r="GST19" s="691"/>
      <c r="GSU19" s="691"/>
      <c r="GSV19" s="691"/>
      <c r="GSW19" s="691"/>
      <c r="GSX19" s="691"/>
      <c r="GSY19" s="691"/>
      <c r="GSZ19" s="691"/>
      <c r="GTA19" s="691"/>
      <c r="GTB19" s="691"/>
      <c r="GTC19" s="691"/>
      <c r="GTD19" s="691"/>
      <c r="GTE19" s="691"/>
      <c r="GTF19" s="691"/>
      <c r="GTG19" s="691"/>
      <c r="GTH19" s="691"/>
      <c r="GTI19" s="691"/>
      <c r="GTJ19" s="691"/>
      <c r="GTK19" s="691"/>
      <c r="GTL19" s="691"/>
      <c r="GTM19" s="691"/>
      <c r="GTN19" s="691"/>
      <c r="GTO19" s="691"/>
      <c r="GTP19" s="691"/>
      <c r="GTQ19" s="691"/>
      <c r="GTR19" s="691"/>
      <c r="GTS19" s="691"/>
      <c r="GTT19" s="691"/>
      <c r="GTU19" s="691"/>
      <c r="GTV19" s="691"/>
      <c r="GTW19" s="691"/>
      <c r="GTX19" s="691"/>
      <c r="GTY19" s="691"/>
      <c r="GTZ19" s="691"/>
      <c r="GUA19" s="691"/>
      <c r="GUB19" s="691"/>
      <c r="GUC19" s="691"/>
      <c r="GUD19" s="691"/>
      <c r="GUE19" s="691"/>
      <c r="GUF19" s="691"/>
      <c r="GUG19" s="691"/>
      <c r="GUH19" s="691"/>
      <c r="GUI19" s="691"/>
      <c r="GUJ19" s="691"/>
      <c r="GUK19" s="691"/>
      <c r="GUL19" s="691"/>
      <c r="GUM19" s="691"/>
      <c r="GUN19" s="691"/>
      <c r="GUO19" s="691"/>
      <c r="GUP19" s="691"/>
      <c r="GUQ19" s="691"/>
      <c r="GUR19" s="691"/>
      <c r="GUS19" s="691"/>
      <c r="GUT19" s="691"/>
      <c r="GUU19" s="691"/>
      <c r="GUV19" s="691"/>
      <c r="GUW19" s="691"/>
      <c r="GUX19" s="691"/>
      <c r="GUY19" s="691"/>
      <c r="GUZ19" s="691"/>
      <c r="GVA19" s="691"/>
      <c r="GVB19" s="691"/>
      <c r="GVC19" s="691"/>
      <c r="GVD19" s="691"/>
      <c r="GVE19" s="691"/>
      <c r="GVF19" s="691"/>
      <c r="GVG19" s="691"/>
      <c r="GVH19" s="691"/>
      <c r="GVI19" s="691"/>
      <c r="GVJ19" s="691"/>
      <c r="GVK19" s="691"/>
      <c r="GVL19" s="691"/>
      <c r="GVM19" s="691"/>
      <c r="GVN19" s="691"/>
      <c r="GVO19" s="691"/>
      <c r="GVP19" s="691"/>
      <c r="GVQ19" s="691"/>
      <c r="GVR19" s="691"/>
      <c r="GVS19" s="691"/>
      <c r="GVT19" s="691"/>
      <c r="GVU19" s="691"/>
      <c r="GVV19" s="691"/>
      <c r="GVW19" s="691"/>
      <c r="GVX19" s="691"/>
      <c r="GVY19" s="691"/>
      <c r="GVZ19" s="691"/>
      <c r="GWA19" s="691"/>
      <c r="GWB19" s="691"/>
      <c r="GWC19" s="691"/>
      <c r="GWD19" s="691"/>
      <c r="GWE19" s="691"/>
      <c r="GWF19" s="691"/>
      <c r="GWG19" s="691"/>
      <c r="GWH19" s="691"/>
      <c r="GWI19" s="691"/>
      <c r="GWJ19" s="691"/>
      <c r="GWK19" s="691"/>
      <c r="GWL19" s="691"/>
      <c r="GWM19" s="691"/>
      <c r="GWN19" s="691"/>
      <c r="GWO19" s="691"/>
      <c r="GWP19" s="691"/>
      <c r="GWQ19" s="691"/>
      <c r="GWR19" s="691"/>
      <c r="GWS19" s="691"/>
      <c r="GWT19" s="691"/>
      <c r="GWU19" s="691"/>
      <c r="GWV19" s="691"/>
      <c r="GWW19" s="691"/>
      <c r="GWX19" s="691"/>
      <c r="GWY19" s="691"/>
      <c r="GWZ19" s="691"/>
      <c r="GXA19" s="691"/>
      <c r="GXB19" s="691"/>
      <c r="GXC19" s="691"/>
      <c r="GXD19" s="691"/>
      <c r="GXE19" s="691"/>
      <c r="GXF19" s="691"/>
      <c r="GXG19" s="691"/>
      <c r="GXH19" s="691"/>
      <c r="GXI19" s="691"/>
      <c r="GXJ19" s="691"/>
      <c r="GXK19" s="691"/>
      <c r="GXL19" s="691"/>
      <c r="GXM19" s="691"/>
      <c r="GXN19" s="691"/>
      <c r="GXO19" s="691"/>
      <c r="GXP19" s="691"/>
      <c r="GXQ19" s="691"/>
      <c r="GXR19" s="691"/>
      <c r="GXS19" s="691"/>
      <c r="GXT19" s="691"/>
      <c r="GXU19" s="691"/>
      <c r="GXV19" s="691"/>
      <c r="GXW19" s="691"/>
      <c r="GXX19" s="691"/>
      <c r="GXY19" s="691"/>
      <c r="GXZ19" s="691"/>
      <c r="GYA19" s="691"/>
      <c r="GYB19" s="691"/>
      <c r="GYC19" s="691"/>
      <c r="GYD19" s="691"/>
      <c r="GYE19" s="691"/>
      <c r="GYF19" s="691"/>
      <c r="GYG19" s="691"/>
      <c r="GYH19" s="691"/>
      <c r="GYI19" s="691"/>
      <c r="GYJ19" s="691"/>
      <c r="GYK19" s="691"/>
      <c r="GYL19" s="691"/>
      <c r="GYM19" s="691"/>
      <c r="GYN19" s="691"/>
      <c r="GYO19" s="691"/>
      <c r="GYP19" s="691"/>
      <c r="GYQ19" s="691"/>
      <c r="GYR19" s="691"/>
      <c r="GYS19" s="691"/>
      <c r="GYT19" s="691"/>
      <c r="GYU19" s="691"/>
      <c r="GYV19" s="691"/>
      <c r="GYW19" s="691"/>
      <c r="GYX19" s="691"/>
      <c r="GYY19" s="691"/>
      <c r="GYZ19" s="691"/>
      <c r="GZA19" s="691"/>
      <c r="GZB19" s="691"/>
      <c r="GZC19" s="691"/>
      <c r="GZD19" s="691"/>
      <c r="GZE19" s="691"/>
      <c r="GZF19" s="691"/>
      <c r="GZG19" s="691"/>
      <c r="GZH19" s="691"/>
      <c r="GZI19" s="691"/>
      <c r="GZJ19" s="691"/>
      <c r="GZK19" s="691"/>
      <c r="GZL19" s="691"/>
      <c r="GZM19" s="691"/>
      <c r="GZN19" s="691"/>
      <c r="GZO19" s="691"/>
      <c r="GZP19" s="691"/>
      <c r="GZQ19" s="691"/>
      <c r="GZR19" s="691"/>
      <c r="GZS19" s="691"/>
      <c r="GZT19" s="691"/>
      <c r="GZU19" s="691"/>
      <c r="GZV19" s="691"/>
      <c r="GZW19" s="691"/>
      <c r="GZX19" s="691"/>
      <c r="GZY19" s="691"/>
      <c r="GZZ19" s="691"/>
      <c r="HAA19" s="691"/>
      <c r="HAB19" s="691"/>
      <c r="HAC19" s="691"/>
      <c r="HAD19" s="691"/>
      <c r="HAE19" s="691"/>
      <c r="HAF19" s="691"/>
      <c r="HAG19" s="691"/>
      <c r="HAH19" s="691"/>
      <c r="HAI19" s="691"/>
      <c r="HAJ19" s="691"/>
      <c r="HAK19" s="691"/>
      <c r="HAL19" s="691"/>
      <c r="HAM19" s="691"/>
      <c r="HAN19" s="691"/>
      <c r="HAO19" s="691"/>
      <c r="HAP19" s="691"/>
      <c r="HAQ19" s="691"/>
      <c r="HAR19" s="691"/>
      <c r="HAS19" s="691"/>
      <c r="HAT19" s="691"/>
      <c r="HAU19" s="691"/>
      <c r="HAV19" s="691"/>
      <c r="HAW19" s="691"/>
      <c r="HAX19" s="691"/>
      <c r="HAY19" s="691"/>
      <c r="HAZ19" s="691"/>
      <c r="HBA19" s="691"/>
      <c r="HBB19" s="691"/>
      <c r="HBC19" s="691"/>
      <c r="HBD19" s="691"/>
      <c r="HBE19" s="691"/>
      <c r="HBF19" s="691"/>
      <c r="HBG19" s="691"/>
      <c r="HBH19" s="691"/>
      <c r="HBI19" s="691"/>
      <c r="HBJ19" s="691"/>
      <c r="HBK19" s="691"/>
      <c r="HBL19" s="691"/>
      <c r="HBM19" s="691"/>
      <c r="HBN19" s="691"/>
      <c r="HBO19" s="691"/>
      <c r="HBP19" s="691"/>
      <c r="HBQ19" s="691"/>
      <c r="HBR19" s="691"/>
      <c r="HBS19" s="691"/>
      <c r="HBT19" s="691"/>
      <c r="HBU19" s="691"/>
      <c r="HBV19" s="691"/>
      <c r="HBW19" s="691"/>
      <c r="HBX19" s="691"/>
      <c r="HBY19" s="691"/>
      <c r="HBZ19" s="691"/>
      <c r="HCA19" s="691"/>
      <c r="HCB19" s="691"/>
      <c r="HCC19" s="691"/>
      <c r="HCD19" s="691"/>
      <c r="HCE19" s="691"/>
      <c r="HCF19" s="691"/>
      <c r="HCG19" s="691"/>
      <c r="HCH19" s="691"/>
      <c r="HCI19" s="691"/>
      <c r="HCJ19" s="691"/>
      <c r="HCK19" s="691"/>
      <c r="HCL19" s="691"/>
      <c r="HCM19" s="691"/>
      <c r="HCN19" s="691"/>
      <c r="HCO19" s="691"/>
      <c r="HCP19" s="691"/>
      <c r="HCQ19" s="691"/>
      <c r="HCR19" s="691"/>
      <c r="HCS19" s="691"/>
      <c r="HCT19" s="691"/>
      <c r="HCU19" s="691"/>
      <c r="HCV19" s="691"/>
      <c r="HCW19" s="691"/>
      <c r="HCX19" s="691"/>
      <c r="HCY19" s="691"/>
      <c r="HCZ19" s="691"/>
      <c r="HDA19" s="691"/>
      <c r="HDB19" s="691"/>
      <c r="HDC19" s="691"/>
      <c r="HDD19" s="691"/>
      <c r="HDE19" s="691"/>
      <c r="HDF19" s="691"/>
      <c r="HDG19" s="691"/>
      <c r="HDH19" s="691"/>
      <c r="HDI19" s="691"/>
      <c r="HDJ19" s="691"/>
      <c r="HDK19" s="691"/>
      <c r="HDL19" s="691"/>
      <c r="HDM19" s="691"/>
      <c r="HDN19" s="691"/>
      <c r="HDO19" s="691"/>
      <c r="HDP19" s="691"/>
      <c r="HDQ19" s="691"/>
      <c r="HDR19" s="691"/>
      <c r="HDS19" s="691"/>
      <c r="HDT19" s="691"/>
      <c r="HDU19" s="691"/>
      <c r="HDV19" s="691"/>
      <c r="HDW19" s="691"/>
      <c r="HDX19" s="691"/>
      <c r="HDY19" s="691"/>
      <c r="HDZ19" s="691"/>
      <c r="HEA19" s="691"/>
      <c r="HEB19" s="691"/>
      <c r="HEC19" s="691"/>
      <c r="HED19" s="691"/>
      <c r="HEE19" s="691"/>
      <c r="HEF19" s="691"/>
      <c r="HEG19" s="691"/>
      <c r="HEH19" s="691"/>
      <c r="HEI19" s="691"/>
      <c r="HEJ19" s="691"/>
      <c r="HEK19" s="691"/>
      <c r="HEL19" s="691"/>
      <c r="HEM19" s="691"/>
      <c r="HEN19" s="691"/>
      <c r="HEO19" s="691"/>
      <c r="HEP19" s="691"/>
      <c r="HEQ19" s="691"/>
      <c r="HER19" s="691"/>
      <c r="HES19" s="691"/>
      <c r="HET19" s="691"/>
      <c r="HEU19" s="691"/>
      <c r="HEV19" s="691"/>
      <c r="HEW19" s="691"/>
      <c r="HEX19" s="691"/>
      <c r="HEY19" s="691"/>
      <c r="HEZ19" s="691"/>
      <c r="HFA19" s="691"/>
      <c r="HFB19" s="691"/>
      <c r="HFC19" s="691"/>
      <c r="HFD19" s="691"/>
      <c r="HFE19" s="691"/>
      <c r="HFF19" s="691"/>
      <c r="HFG19" s="691"/>
      <c r="HFH19" s="691"/>
      <c r="HFI19" s="691"/>
      <c r="HFJ19" s="691"/>
      <c r="HFK19" s="691"/>
      <c r="HFL19" s="691"/>
      <c r="HFM19" s="691"/>
      <c r="HFN19" s="691"/>
      <c r="HFO19" s="691"/>
      <c r="HFP19" s="691"/>
      <c r="HFQ19" s="691"/>
      <c r="HFR19" s="691"/>
      <c r="HFS19" s="691"/>
      <c r="HFT19" s="691"/>
      <c r="HFU19" s="691"/>
      <c r="HFV19" s="691"/>
      <c r="HFW19" s="691"/>
      <c r="HFX19" s="691"/>
      <c r="HFY19" s="691"/>
      <c r="HFZ19" s="691"/>
      <c r="HGA19" s="691"/>
      <c r="HGB19" s="691"/>
      <c r="HGC19" s="691"/>
      <c r="HGD19" s="691"/>
      <c r="HGE19" s="691"/>
      <c r="HGF19" s="691"/>
      <c r="HGG19" s="691"/>
      <c r="HGH19" s="691"/>
      <c r="HGI19" s="691"/>
      <c r="HGJ19" s="691"/>
      <c r="HGK19" s="691"/>
      <c r="HGL19" s="691"/>
      <c r="HGM19" s="691"/>
      <c r="HGN19" s="691"/>
      <c r="HGO19" s="691"/>
      <c r="HGP19" s="691"/>
      <c r="HGQ19" s="691"/>
      <c r="HGR19" s="691"/>
      <c r="HGS19" s="691"/>
      <c r="HGT19" s="691"/>
      <c r="HGU19" s="691"/>
      <c r="HGV19" s="691"/>
      <c r="HGW19" s="691"/>
      <c r="HGX19" s="691"/>
      <c r="HGY19" s="691"/>
      <c r="HGZ19" s="691"/>
      <c r="HHA19" s="691"/>
      <c r="HHB19" s="691"/>
      <c r="HHC19" s="691"/>
      <c r="HHD19" s="691"/>
      <c r="HHE19" s="691"/>
      <c r="HHF19" s="691"/>
      <c r="HHG19" s="691"/>
      <c r="HHH19" s="691"/>
      <c r="HHI19" s="691"/>
      <c r="HHJ19" s="691"/>
      <c r="HHK19" s="691"/>
      <c r="HHL19" s="691"/>
      <c r="HHM19" s="691"/>
      <c r="HHN19" s="691"/>
      <c r="HHO19" s="691"/>
      <c r="HHP19" s="691"/>
      <c r="HHQ19" s="691"/>
      <c r="HHR19" s="691"/>
      <c r="HHS19" s="691"/>
      <c r="HHT19" s="691"/>
      <c r="HHU19" s="691"/>
      <c r="HHV19" s="691"/>
      <c r="HHW19" s="691"/>
      <c r="HHX19" s="691"/>
      <c r="HHY19" s="691"/>
      <c r="HHZ19" s="691"/>
      <c r="HIA19" s="691"/>
      <c r="HIB19" s="691"/>
      <c r="HIC19" s="691"/>
      <c r="HID19" s="691"/>
      <c r="HIE19" s="691"/>
      <c r="HIF19" s="691"/>
      <c r="HIG19" s="691"/>
      <c r="HIH19" s="691"/>
      <c r="HII19" s="691"/>
      <c r="HIJ19" s="691"/>
      <c r="HIK19" s="691"/>
      <c r="HIL19" s="691"/>
      <c r="HIM19" s="691"/>
      <c r="HIN19" s="691"/>
      <c r="HIO19" s="691"/>
      <c r="HIP19" s="691"/>
      <c r="HIQ19" s="691"/>
      <c r="HIR19" s="691"/>
      <c r="HIS19" s="691"/>
      <c r="HIT19" s="691"/>
      <c r="HIU19" s="691"/>
      <c r="HIV19" s="691"/>
      <c r="HIW19" s="691"/>
      <c r="HIX19" s="691"/>
      <c r="HIY19" s="691"/>
      <c r="HIZ19" s="691"/>
      <c r="HJA19" s="691"/>
      <c r="HJB19" s="691"/>
      <c r="HJC19" s="691"/>
      <c r="HJD19" s="691"/>
      <c r="HJE19" s="691"/>
      <c r="HJF19" s="691"/>
      <c r="HJG19" s="691"/>
      <c r="HJH19" s="691"/>
      <c r="HJI19" s="691"/>
      <c r="HJJ19" s="691"/>
      <c r="HJK19" s="691"/>
      <c r="HJL19" s="691"/>
      <c r="HJM19" s="691"/>
      <c r="HJN19" s="691"/>
      <c r="HJO19" s="691"/>
      <c r="HJP19" s="691"/>
      <c r="HJQ19" s="691"/>
      <c r="HJR19" s="691"/>
      <c r="HJS19" s="691"/>
      <c r="HJT19" s="691"/>
      <c r="HJU19" s="691"/>
      <c r="HJV19" s="691"/>
      <c r="HJW19" s="691"/>
      <c r="HJX19" s="691"/>
      <c r="HJY19" s="691"/>
      <c r="HJZ19" s="691"/>
      <c r="HKA19" s="691"/>
      <c r="HKB19" s="691"/>
      <c r="HKC19" s="691"/>
      <c r="HKD19" s="691"/>
      <c r="HKE19" s="691"/>
      <c r="HKF19" s="691"/>
      <c r="HKG19" s="691"/>
      <c r="HKH19" s="691"/>
      <c r="HKI19" s="691"/>
      <c r="HKJ19" s="691"/>
      <c r="HKK19" s="691"/>
      <c r="HKL19" s="691"/>
      <c r="HKM19" s="691"/>
      <c r="HKN19" s="691"/>
      <c r="HKO19" s="691"/>
      <c r="HKP19" s="691"/>
      <c r="HKQ19" s="691"/>
      <c r="HKR19" s="691"/>
      <c r="HKS19" s="691"/>
      <c r="HKT19" s="691"/>
      <c r="HKU19" s="691"/>
      <c r="HKV19" s="691"/>
      <c r="HKW19" s="691"/>
      <c r="HKX19" s="691"/>
      <c r="HKY19" s="691"/>
      <c r="HKZ19" s="691"/>
      <c r="HLA19" s="691"/>
      <c r="HLB19" s="691"/>
      <c r="HLC19" s="691"/>
      <c r="HLD19" s="691"/>
      <c r="HLE19" s="691"/>
      <c r="HLF19" s="691"/>
      <c r="HLG19" s="691"/>
      <c r="HLH19" s="691"/>
      <c r="HLI19" s="691"/>
      <c r="HLJ19" s="691"/>
      <c r="HLK19" s="691"/>
      <c r="HLL19" s="691"/>
      <c r="HLM19" s="691"/>
      <c r="HLN19" s="691"/>
      <c r="HLO19" s="691"/>
      <c r="HLP19" s="691"/>
      <c r="HLQ19" s="691"/>
      <c r="HLR19" s="691"/>
      <c r="HLS19" s="691"/>
      <c r="HLT19" s="691"/>
      <c r="HLU19" s="691"/>
      <c r="HLV19" s="691"/>
      <c r="HLW19" s="691"/>
      <c r="HLX19" s="691"/>
      <c r="HLY19" s="691"/>
      <c r="HLZ19" s="691"/>
      <c r="HMA19" s="691"/>
      <c r="HMB19" s="691"/>
      <c r="HMC19" s="691"/>
      <c r="HMD19" s="691"/>
      <c r="HME19" s="691"/>
      <c r="HMF19" s="691"/>
      <c r="HMG19" s="691"/>
      <c r="HMH19" s="691"/>
      <c r="HMI19" s="691"/>
      <c r="HMJ19" s="691"/>
      <c r="HMK19" s="691"/>
      <c r="HML19" s="691"/>
      <c r="HMM19" s="691"/>
      <c r="HMN19" s="691"/>
      <c r="HMO19" s="691"/>
      <c r="HMP19" s="691"/>
      <c r="HMQ19" s="691"/>
      <c r="HMR19" s="691"/>
      <c r="HMS19" s="691"/>
      <c r="HMT19" s="691"/>
      <c r="HMU19" s="691"/>
      <c r="HMV19" s="691"/>
      <c r="HMW19" s="691"/>
      <c r="HMX19" s="691"/>
      <c r="HMY19" s="691"/>
      <c r="HMZ19" s="691"/>
      <c r="HNA19" s="691"/>
      <c r="HNB19" s="691"/>
      <c r="HNC19" s="691"/>
      <c r="HND19" s="691"/>
      <c r="HNE19" s="691"/>
      <c r="HNF19" s="691"/>
      <c r="HNG19" s="691"/>
      <c r="HNH19" s="691"/>
      <c r="HNI19" s="691"/>
      <c r="HNJ19" s="691"/>
      <c r="HNK19" s="691"/>
      <c r="HNL19" s="691"/>
      <c r="HNM19" s="691"/>
      <c r="HNN19" s="691"/>
      <c r="HNO19" s="691"/>
      <c r="HNP19" s="691"/>
      <c r="HNQ19" s="691"/>
      <c r="HNR19" s="691"/>
      <c r="HNS19" s="691"/>
      <c r="HNT19" s="691"/>
      <c r="HNU19" s="691"/>
      <c r="HNV19" s="691"/>
      <c r="HNW19" s="691"/>
      <c r="HNX19" s="691"/>
      <c r="HNY19" s="691"/>
      <c r="HNZ19" s="691"/>
      <c r="HOA19" s="691"/>
      <c r="HOB19" s="691"/>
      <c r="HOC19" s="691"/>
      <c r="HOD19" s="691"/>
      <c r="HOE19" s="691"/>
      <c r="HOF19" s="691"/>
      <c r="HOG19" s="691"/>
      <c r="HOH19" s="691"/>
      <c r="HOI19" s="691"/>
      <c r="HOJ19" s="691"/>
      <c r="HOK19" s="691"/>
      <c r="HOL19" s="691"/>
      <c r="HOM19" s="691"/>
      <c r="HON19" s="691"/>
      <c r="HOO19" s="691"/>
      <c r="HOP19" s="691"/>
      <c r="HOQ19" s="691"/>
      <c r="HOR19" s="691"/>
      <c r="HOS19" s="691"/>
      <c r="HOT19" s="691"/>
      <c r="HOU19" s="691"/>
      <c r="HOV19" s="691"/>
      <c r="HOW19" s="691"/>
      <c r="HOX19" s="691"/>
      <c r="HOY19" s="691"/>
      <c r="HOZ19" s="691"/>
      <c r="HPA19" s="691"/>
      <c r="HPB19" s="691"/>
      <c r="HPC19" s="691"/>
      <c r="HPD19" s="691"/>
      <c r="HPE19" s="691"/>
      <c r="HPF19" s="691"/>
      <c r="HPG19" s="691"/>
      <c r="HPH19" s="691"/>
      <c r="HPI19" s="691"/>
      <c r="HPJ19" s="691"/>
      <c r="HPK19" s="691"/>
      <c r="HPL19" s="691"/>
      <c r="HPM19" s="691"/>
      <c r="HPN19" s="691"/>
      <c r="HPO19" s="691"/>
      <c r="HPP19" s="691"/>
      <c r="HPQ19" s="691"/>
      <c r="HPR19" s="691"/>
      <c r="HPS19" s="691"/>
      <c r="HPT19" s="691"/>
      <c r="HPU19" s="691"/>
      <c r="HPV19" s="691"/>
      <c r="HPW19" s="691"/>
      <c r="HPX19" s="691"/>
      <c r="HPY19" s="691"/>
      <c r="HPZ19" s="691"/>
      <c r="HQA19" s="691"/>
      <c r="HQB19" s="691"/>
      <c r="HQC19" s="691"/>
      <c r="HQD19" s="691"/>
      <c r="HQE19" s="691"/>
      <c r="HQF19" s="691"/>
      <c r="HQG19" s="691"/>
      <c r="HQH19" s="691"/>
      <c r="HQI19" s="691"/>
      <c r="HQJ19" s="691"/>
      <c r="HQK19" s="691"/>
      <c r="HQL19" s="691"/>
      <c r="HQM19" s="691"/>
      <c r="HQN19" s="691"/>
      <c r="HQO19" s="691"/>
      <c r="HQP19" s="691"/>
      <c r="HQQ19" s="691"/>
      <c r="HQR19" s="691"/>
      <c r="HQS19" s="691"/>
      <c r="HQT19" s="691"/>
      <c r="HQU19" s="691"/>
      <c r="HQV19" s="691"/>
      <c r="HQW19" s="691"/>
      <c r="HQX19" s="691"/>
      <c r="HQY19" s="691"/>
      <c r="HQZ19" s="691"/>
      <c r="HRA19" s="691"/>
      <c r="HRB19" s="691"/>
      <c r="HRC19" s="691"/>
      <c r="HRD19" s="691"/>
      <c r="HRE19" s="691"/>
      <c r="HRF19" s="691"/>
      <c r="HRG19" s="691"/>
      <c r="HRH19" s="691"/>
      <c r="HRI19" s="691"/>
      <c r="HRJ19" s="691"/>
      <c r="HRK19" s="691"/>
      <c r="HRL19" s="691"/>
      <c r="HRM19" s="691"/>
      <c r="HRN19" s="691"/>
      <c r="HRO19" s="691"/>
      <c r="HRP19" s="691"/>
      <c r="HRQ19" s="691"/>
      <c r="HRR19" s="691"/>
      <c r="HRS19" s="691"/>
      <c r="HRT19" s="691"/>
      <c r="HRU19" s="691"/>
      <c r="HRV19" s="691"/>
      <c r="HRW19" s="691"/>
      <c r="HRX19" s="691"/>
      <c r="HRY19" s="691"/>
      <c r="HRZ19" s="691"/>
      <c r="HSA19" s="691"/>
      <c r="HSB19" s="691"/>
      <c r="HSC19" s="691"/>
      <c r="HSD19" s="691"/>
      <c r="HSE19" s="691"/>
      <c r="HSF19" s="691"/>
      <c r="HSG19" s="691"/>
      <c r="HSH19" s="691"/>
      <c r="HSI19" s="691"/>
      <c r="HSJ19" s="691"/>
      <c r="HSK19" s="691"/>
      <c r="HSL19" s="691"/>
      <c r="HSM19" s="691"/>
      <c r="HSN19" s="691"/>
      <c r="HSO19" s="691"/>
      <c r="HSP19" s="691"/>
      <c r="HSQ19" s="691"/>
      <c r="HSR19" s="691"/>
      <c r="HSS19" s="691"/>
      <c r="HST19" s="691"/>
      <c r="HSU19" s="691"/>
      <c r="HSV19" s="691"/>
      <c r="HSW19" s="691"/>
      <c r="HSX19" s="691"/>
      <c r="HSY19" s="691"/>
      <c r="HSZ19" s="691"/>
      <c r="HTA19" s="691"/>
      <c r="HTB19" s="691"/>
      <c r="HTC19" s="691"/>
      <c r="HTD19" s="691"/>
      <c r="HTE19" s="691"/>
      <c r="HTF19" s="691"/>
      <c r="HTG19" s="691"/>
      <c r="HTH19" s="691"/>
      <c r="HTI19" s="691"/>
      <c r="HTJ19" s="691"/>
      <c r="HTK19" s="691"/>
      <c r="HTL19" s="691"/>
      <c r="HTM19" s="691"/>
      <c r="HTN19" s="691"/>
      <c r="HTO19" s="691"/>
      <c r="HTP19" s="691"/>
      <c r="HTQ19" s="691"/>
      <c r="HTR19" s="691"/>
      <c r="HTS19" s="691"/>
      <c r="HTT19" s="691"/>
      <c r="HTU19" s="691"/>
      <c r="HTV19" s="691"/>
      <c r="HTW19" s="691"/>
      <c r="HTX19" s="691"/>
      <c r="HTY19" s="691"/>
      <c r="HTZ19" s="691"/>
      <c r="HUA19" s="691"/>
      <c r="HUB19" s="691"/>
      <c r="HUC19" s="691"/>
      <c r="HUD19" s="691"/>
      <c r="HUE19" s="691"/>
      <c r="HUF19" s="691"/>
      <c r="HUG19" s="691"/>
      <c r="HUH19" s="691"/>
      <c r="HUI19" s="691"/>
      <c r="HUJ19" s="691"/>
      <c r="HUK19" s="691"/>
      <c r="HUL19" s="691"/>
      <c r="HUM19" s="691"/>
      <c r="HUN19" s="691"/>
      <c r="HUO19" s="691"/>
      <c r="HUP19" s="691"/>
      <c r="HUQ19" s="691"/>
      <c r="HUR19" s="691"/>
      <c r="HUS19" s="691"/>
      <c r="HUT19" s="691"/>
      <c r="HUU19" s="691"/>
      <c r="HUV19" s="691"/>
      <c r="HUW19" s="691"/>
      <c r="HUX19" s="691"/>
      <c r="HUY19" s="691"/>
      <c r="HUZ19" s="691"/>
      <c r="HVA19" s="691"/>
      <c r="HVB19" s="691"/>
      <c r="HVC19" s="691"/>
      <c r="HVD19" s="691"/>
      <c r="HVE19" s="691"/>
      <c r="HVF19" s="691"/>
      <c r="HVG19" s="691"/>
      <c r="HVH19" s="691"/>
      <c r="HVI19" s="691"/>
      <c r="HVJ19" s="691"/>
      <c r="HVK19" s="691"/>
      <c r="HVL19" s="691"/>
      <c r="HVM19" s="691"/>
      <c r="HVN19" s="691"/>
      <c r="HVO19" s="691"/>
      <c r="HVP19" s="691"/>
      <c r="HVQ19" s="691"/>
      <c r="HVR19" s="691"/>
      <c r="HVS19" s="691"/>
      <c r="HVT19" s="691"/>
      <c r="HVU19" s="691"/>
      <c r="HVV19" s="691"/>
      <c r="HVW19" s="691"/>
      <c r="HVX19" s="691"/>
      <c r="HVY19" s="691"/>
      <c r="HVZ19" s="691"/>
      <c r="HWA19" s="691"/>
      <c r="HWB19" s="691"/>
      <c r="HWC19" s="691"/>
      <c r="HWD19" s="691"/>
      <c r="HWE19" s="691"/>
      <c r="HWF19" s="691"/>
      <c r="HWG19" s="691"/>
      <c r="HWH19" s="691"/>
      <c r="HWI19" s="691"/>
      <c r="HWJ19" s="691"/>
      <c r="HWK19" s="691"/>
      <c r="HWL19" s="691"/>
      <c r="HWM19" s="691"/>
      <c r="HWN19" s="691"/>
      <c r="HWO19" s="691"/>
      <c r="HWP19" s="691"/>
      <c r="HWQ19" s="691"/>
      <c r="HWR19" s="691"/>
      <c r="HWS19" s="691"/>
      <c r="HWT19" s="691"/>
      <c r="HWU19" s="691"/>
      <c r="HWV19" s="691"/>
      <c r="HWW19" s="691"/>
      <c r="HWX19" s="691"/>
      <c r="HWY19" s="691"/>
      <c r="HWZ19" s="691"/>
      <c r="HXA19" s="691"/>
      <c r="HXB19" s="691"/>
      <c r="HXC19" s="691"/>
      <c r="HXD19" s="691"/>
      <c r="HXE19" s="691"/>
      <c r="HXF19" s="691"/>
      <c r="HXG19" s="691"/>
      <c r="HXH19" s="691"/>
      <c r="HXI19" s="691"/>
      <c r="HXJ19" s="691"/>
      <c r="HXK19" s="691"/>
      <c r="HXL19" s="691"/>
      <c r="HXM19" s="691"/>
      <c r="HXN19" s="691"/>
      <c r="HXO19" s="691"/>
      <c r="HXP19" s="691"/>
      <c r="HXQ19" s="691"/>
      <c r="HXR19" s="691"/>
      <c r="HXS19" s="691"/>
      <c r="HXT19" s="691"/>
      <c r="HXU19" s="691"/>
      <c r="HXV19" s="691"/>
      <c r="HXW19" s="691"/>
      <c r="HXX19" s="691"/>
      <c r="HXY19" s="691"/>
      <c r="HXZ19" s="691"/>
      <c r="HYA19" s="691"/>
      <c r="HYB19" s="691"/>
      <c r="HYC19" s="691"/>
      <c r="HYD19" s="691"/>
      <c r="HYE19" s="691"/>
      <c r="HYF19" s="691"/>
      <c r="HYG19" s="691"/>
      <c r="HYH19" s="691"/>
      <c r="HYI19" s="691"/>
      <c r="HYJ19" s="691"/>
      <c r="HYK19" s="691"/>
      <c r="HYL19" s="691"/>
      <c r="HYM19" s="691"/>
      <c r="HYN19" s="691"/>
      <c r="HYO19" s="691"/>
      <c r="HYP19" s="691"/>
      <c r="HYQ19" s="691"/>
      <c r="HYR19" s="691"/>
      <c r="HYS19" s="691"/>
      <c r="HYT19" s="691"/>
      <c r="HYU19" s="691"/>
      <c r="HYV19" s="691"/>
      <c r="HYW19" s="691"/>
      <c r="HYX19" s="691"/>
      <c r="HYY19" s="691"/>
      <c r="HYZ19" s="691"/>
      <c r="HZA19" s="691"/>
      <c r="HZB19" s="691"/>
      <c r="HZC19" s="691"/>
      <c r="HZD19" s="691"/>
      <c r="HZE19" s="691"/>
      <c r="HZF19" s="691"/>
      <c r="HZG19" s="691"/>
      <c r="HZH19" s="691"/>
      <c r="HZI19" s="691"/>
      <c r="HZJ19" s="691"/>
      <c r="HZK19" s="691"/>
      <c r="HZL19" s="691"/>
      <c r="HZM19" s="691"/>
      <c r="HZN19" s="691"/>
      <c r="HZO19" s="691"/>
      <c r="HZP19" s="691"/>
      <c r="HZQ19" s="691"/>
      <c r="HZR19" s="691"/>
      <c r="HZS19" s="691"/>
      <c r="HZT19" s="691"/>
      <c r="HZU19" s="691"/>
      <c r="HZV19" s="691"/>
      <c r="HZW19" s="691"/>
      <c r="HZX19" s="691"/>
      <c r="HZY19" s="691"/>
      <c r="HZZ19" s="691"/>
      <c r="IAA19" s="691"/>
      <c r="IAB19" s="691"/>
      <c r="IAC19" s="691"/>
      <c r="IAD19" s="691"/>
      <c r="IAE19" s="691"/>
      <c r="IAF19" s="691"/>
      <c r="IAG19" s="691"/>
      <c r="IAH19" s="691"/>
      <c r="IAI19" s="691"/>
      <c r="IAJ19" s="691"/>
      <c r="IAK19" s="691"/>
      <c r="IAL19" s="691"/>
      <c r="IAM19" s="691"/>
      <c r="IAN19" s="691"/>
      <c r="IAO19" s="691"/>
      <c r="IAP19" s="691"/>
      <c r="IAQ19" s="691"/>
      <c r="IAR19" s="691"/>
      <c r="IAS19" s="691"/>
      <c r="IAT19" s="691"/>
      <c r="IAU19" s="691"/>
      <c r="IAV19" s="691"/>
      <c r="IAW19" s="691"/>
      <c r="IAX19" s="691"/>
      <c r="IAY19" s="691"/>
      <c r="IAZ19" s="691"/>
      <c r="IBA19" s="691"/>
      <c r="IBB19" s="691"/>
      <c r="IBC19" s="691"/>
      <c r="IBD19" s="691"/>
      <c r="IBE19" s="691"/>
      <c r="IBF19" s="691"/>
      <c r="IBG19" s="691"/>
      <c r="IBH19" s="691"/>
      <c r="IBI19" s="691"/>
      <c r="IBJ19" s="691"/>
      <c r="IBK19" s="691"/>
      <c r="IBL19" s="691"/>
      <c r="IBM19" s="691"/>
      <c r="IBN19" s="691"/>
      <c r="IBO19" s="691"/>
      <c r="IBP19" s="691"/>
      <c r="IBQ19" s="691"/>
      <c r="IBR19" s="691"/>
      <c r="IBS19" s="691"/>
      <c r="IBT19" s="691"/>
      <c r="IBU19" s="691"/>
      <c r="IBV19" s="691"/>
      <c r="IBW19" s="691"/>
      <c r="IBX19" s="691"/>
      <c r="IBY19" s="691"/>
      <c r="IBZ19" s="691"/>
      <c r="ICA19" s="691"/>
      <c r="ICB19" s="691"/>
      <c r="ICC19" s="691"/>
      <c r="ICD19" s="691"/>
      <c r="ICE19" s="691"/>
      <c r="ICF19" s="691"/>
      <c r="ICG19" s="691"/>
      <c r="ICH19" s="691"/>
      <c r="ICI19" s="691"/>
      <c r="ICJ19" s="691"/>
      <c r="ICK19" s="691"/>
      <c r="ICL19" s="691"/>
      <c r="ICM19" s="691"/>
      <c r="ICN19" s="691"/>
      <c r="ICO19" s="691"/>
      <c r="ICP19" s="691"/>
      <c r="ICQ19" s="691"/>
      <c r="ICR19" s="691"/>
      <c r="ICS19" s="691"/>
      <c r="ICT19" s="691"/>
      <c r="ICU19" s="691"/>
      <c r="ICV19" s="691"/>
      <c r="ICW19" s="691"/>
      <c r="ICX19" s="691"/>
      <c r="ICY19" s="691"/>
      <c r="ICZ19" s="691"/>
      <c r="IDA19" s="691"/>
      <c r="IDB19" s="691"/>
      <c r="IDC19" s="691"/>
      <c r="IDD19" s="691"/>
      <c r="IDE19" s="691"/>
      <c r="IDF19" s="691"/>
      <c r="IDG19" s="691"/>
      <c r="IDH19" s="691"/>
      <c r="IDI19" s="691"/>
      <c r="IDJ19" s="691"/>
      <c r="IDK19" s="691"/>
      <c r="IDL19" s="691"/>
      <c r="IDM19" s="691"/>
      <c r="IDN19" s="691"/>
      <c r="IDO19" s="691"/>
      <c r="IDP19" s="691"/>
      <c r="IDQ19" s="691"/>
      <c r="IDR19" s="691"/>
      <c r="IDS19" s="691"/>
      <c r="IDT19" s="691"/>
      <c r="IDU19" s="691"/>
      <c r="IDV19" s="691"/>
      <c r="IDW19" s="691"/>
      <c r="IDX19" s="691"/>
      <c r="IDY19" s="691"/>
      <c r="IDZ19" s="691"/>
      <c r="IEA19" s="691"/>
      <c r="IEB19" s="691"/>
      <c r="IEC19" s="691"/>
      <c r="IED19" s="691"/>
      <c r="IEE19" s="691"/>
      <c r="IEF19" s="691"/>
      <c r="IEG19" s="691"/>
      <c r="IEH19" s="691"/>
      <c r="IEI19" s="691"/>
      <c r="IEJ19" s="691"/>
      <c r="IEK19" s="691"/>
      <c r="IEL19" s="691"/>
      <c r="IEM19" s="691"/>
      <c r="IEN19" s="691"/>
      <c r="IEO19" s="691"/>
      <c r="IEP19" s="691"/>
      <c r="IEQ19" s="691"/>
      <c r="IER19" s="691"/>
      <c r="IES19" s="691"/>
      <c r="IET19" s="691"/>
      <c r="IEU19" s="691"/>
      <c r="IEV19" s="691"/>
      <c r="IEW19" s="691"/>
      <c r="IEX19" s="691"/>
      <c r="IEY19" s="691"/>
      <c r="IEZ19" s="691"/>
      <c r="IFA19" s="691"/>
      <c r="IFB19" s="691"/>
      <c r="IFC19" s="691"/>
      <c r="IFD19" s="691"/>
      <c r="IFE19" s="691"/>
      <c r="IFF19" s="691"/>
      <c r="IFG19" s="691"/>
      <c r="IFH19" s="691"/>
      <c r="IFI19" s="691"/>
      <c r="IFJ19" s="691"/>
      <c r="IFK19" s="691"/>
      <c r="IFL19" s="691"/>
      <c r="IFM19" s="691"/>
      <c r="IFN19" s="691"/>
      <c r="IFO19" s="691"/>
      <c r="IFP19" s="691"/>
      <c r="IFQ19" s="691"/>
      <c r="IFR19" s="691"/>
      <c r="IFS19" s="691"/>
      <c r="IFT19" s="691"/>
      <c r="IFU19" s="691"/>
      <c r="IFV19" s="691"/>
      <c r="IFW19" s="691"/>
      <c r="IFX19" s="691"/>
      <c r="IFY19" s="691"/>
      <c r="IFZ19" s="691"/>
      <c r="IGA19" s="691"/>
      <c r="IGB19" s="691"/>
      <c r="IGC19" s="691"/>
      <c r="IGD19" s="691"/>
      <c r="IGE19" s="691"/>
      <c r="IGF19" s="691"/>
      <c r="IGG19" s="691"/>
      <c r="IGH19" s="691"/>
      <c r="IGI19" s="691"/>
      <c r="IGJ19" s="691"/>
      <c r="IGK19" s="691"/>
      <c r="IGL19" s="691"/>
      <c r="IGM19" s="691"/>
      <c r="IGN19" s="691"/>
      <c r="IGO19" s="691"/>
      <c r="IGP19" s="691"/>
      <c r="IGQ19" s="691"/>
      <c r="IGR19" s="691"/>
      <c r="IGS19" s="691"/>
      <c r="IGT19" s="691"/>
      <c r="IGU19" s="691"/>
      <c r="IGV19" s="691"/>
      <c r="IGW19" s="691"/>
      <c r="IGX19" s="691"/>
      <c r="IGY19" s="691"/>
      <c r="IGZ19" s="691"/>
      <c r="IHA19" s="691"/>
      <c r="IHB19" s="691"/>
      <c r="IHC19" s="691"/>
      <c r="IHD19" s="691"/>
      <c r="IHE19" s="691"/>
      <c r="IHF19" s="691"/>
      <c r="IHG19" s="691"/>
      <c r="IHH19" s="691"/>
      <c r="IHI19" s="691"/>
      <c r="IHJ19" s="691"/>
      <c r="IHK19" s="691"/>
      <c r="IHL19" s="691"/>
      <c r="IHM19" s="691"/>
      <c r="IHN19" s="691"/>
      <c r="IHO19" s="691"/>
      <c r="IHP19" s="691"/>
      <c r="IHQ19" s="691"/>
      <c r="IHR19" s="691"/>
      <c r="IHS19" s="691"/>
      <c r="IHT19" s="691"/>
      <c r="IHU19" s="691"/>
      <c r="IHV19" s="691"/>
      <c r="IHW19" s="691"/>
      <c r="IHX19" s="691"/>
      <c r="IHY19" s="691"/>
      <c r="IHZ19" s="691"/>
      <c r="IIA19" s="691"/>
      <c r="IIB19" s="691"/>
      <c r="IIC19" s="691"/>
      <c r="IID19" s="691"/>
      <c r="IIE19" s="691"/>
      <c r="IIF19" s="691"/>
      <c r="IIG19" s="691"/>
      <c r="IIH19" s="691"/>
      <c r="III19" s="691"/>
      <c r="IIJ19" s="691"/>
      <c r="IIK19" s="691"/>
      <c r="IIL19" s="691"/>
      <c r="IIM19" s="691"/>
      <c r="IIN19" s="691"/>
      <c r="IIO19" s="691"/>
      <c r="IIP19" s="691"/>
      <c r="IIQ19" s="691"/>
      <c r="IIR19" s="691"/>
      <c r="IIS19" s="691"/>
      <c r="IIT19" s="691"/>
      <c r="IIU19" s="691"/>
      <c r="IIV19" s="691"/>
      <c r="IIW19" s="691"/>
      <c r="IIX19" s="691"/>
      <c r="IIY19" s="691"/>
      <c r="IIZ19" s="691"/>
      <c r="IJA19" s="691"/>
      <c r="IJB19" s="691"/>
      <c r="IJC19" s="691"/>
      <c r="IJD19" s="691"/>
      <c r="IJE19" s="691"/>
      <c r="IJF19" s="691"/>
      <c r="IJG19" s="691"/>
      <c r="IJH19" s="691"/>
      <c r="IJI19" s="691"/>
      <c r="IJJ19" s="691"/>
      <c r="IJK19" s="691"/>
      <c r="IJL19" s="691"/>
      <c r="IJM19" s="691"/>
      <c r="IJN19" s="691"/>
      <c r="IJO19" s="691"/>
      <c r="IJP19" s="691"/>
      <c r="IJQ19" s="691"/>
      <c r="IJR19" s="691"/>
      <c r="IJS19" s="691"/>
      <c r="IJT19" s="691"/>
      <c r="IJU19" s="691"/>
      <c r="IJV19" s="691"/>
      <c r="IJW19" s="691"/>
      <c r="IJX19" s="691"/>
      <c r="IJY19" s="691"/>
      <c r="IJZ19" s="691"/>
      <c r="IKA19" s="691"/>
      <c r="IKB19" s="691"/>
      <c r="IKC19" s="691"/>
      <c r="IKD19" s="691"/>
      <c r="IKE19" s="691"/>
      <c r="IKF19" s="691"/>
      <c r="IKG19" s="691"/>
      <c r="IKH19" s="691"/>
      <c r="IKI19" s="691"/>
      <c r="IKJ19" s="691"/>
      <c r="IKK19" s="691"/>
      <c r="IKL19" s="691"/>
      <c r="IKM19" s="691"/>
      <c r="IKN19" s="691"/>
      <c r="IKO19" s="691"/>
      <c r="IKP19" s="691"/>
      <c r="IKQ19" s="691"/>
      <c r="IKR19" s="691"/>
      <c r="IKS19" s="691"/>
      <c r="IKT19" s="691"/>
      <c r="IKU19" s="691"/>
      <c r="IKV19" s="691"/>
      <c r="IKW19" s="691"/>
      <c r="IKX19" s="691"/>
      <c r="IKY19" s="691"/>
      <c r="IKZ19" s="691"/>
      <c r="ILA19" s="691"/>
      <c r="ILB19" s="691"/>
      <c r="ILC19" s="691"/>
      <c r="ILD19" s="691"/>
      <c r="ILE19" s="691"/>
      <c r="ILF19" s="691"/>
      <c r="ILG19" s="691"/>
      <c r="ILH19" s="691"/>
      <c r="ILI19" s="691"/>
      <c r="ILJ19" s="691"/>
      <c r="ILK19" s="691"/>
      <c r="ILL19" s="691"/>
      <c r="ILM19" s="691"/>
      <c r="ILN19" s="691"/>
      <c r="ILO19" s="691"/>
      <c r="ILP19" s="691"/>
      <c r="ILQ19" s="691"/>
      <c r="ILR19" s="691"/>
      <c r="ILS19" s="691"/>
      <c r="ILT19" s="691"/>
      <c r="ILU19" s="691"/>
      <c r="ILV19" s="691"/>
      <c r="ILW19" s="691"/>
      <c r="ILX19" s="691"/>
      <c r="ILY19" s="691"/>
      <c r="ILZ19" s="691"/>
      <c r="IMA19" s="691"/>
      <c r="IMB19" s="691"/>
      <c r="IMC19" s="691"/>
      <c r="IMD19" s="691"/>
      <c r="IME19" s="691"/>
      <c r="IMF19" s="691"/>
      <c r="IMG19" s="691"/>
      <c r="IMH19" s="691"/>
      <c r="IMI19" s="691"/>
      <c r="IMJ19" s="691"/>
      <c r="IMK19" s="691"/>
      <c r="IML19" s="691"/>
      <c r="IMM19" s="691"/>
      <c r="IMN19" s="691"/>
      <c r="IMO19" s="691"/>
      <c r="IMP19" s="691"/>
      <c r="IMQ19" s="691"/>
      <c r="IMR19" s="691"/>
      <c r="IMS19" s="691"/>
      <c r="IMT19" s="691"/>
      <c r="IMU19" s="691"/>
      <c r="IMV19" s="691"/>
      <c r="IMW19" s="691"/>
      <c r="IMX19" s="691"/>
      <c r="IMY19" s="691"/>
      <c r="IMZ19" s="691"/>
      <c r="INA19" s="691"/>
      <c r="INB19" s="691"/>
      <c r="INC19" s="691"/>
      <c r="IND19" s="691"/>
      <c r="INE19" s="691"/>
      <c r="INF19" s="691"/>
      <c r="ING19" s="691"/>
      <c r="INH19" s="691"/>
      <c r="INI19" s="691"/>
      <c r="INJ19" s="691"/>
      <c r="INK19" s="691"/>
      <c r="INL19" s="691"/>
      <c r="INM19" s="691"/>
      <c r="INN19" s="691"/>
      <c r="INO19" s="691"/>
      <c r="INP19" s="691"/>
      <c r="INQ19" s="691"/>
      <c r="INR19" s="691"/>
      <c r="INS19" s="691"/>
      <c r="INT19" s="691"/>
      <c r="INU19" s="691"/>
      <c r="INV19" s="691"/>
      <c r="INW19" s="691"/>
      <c r="INX19" s="691"/>
      <c r="INY19" s="691"/>
      <c r="INZ19" s="691"/>
      <c r="IOA19" s="691"/>
      <c r="IOB19" s="691"/>
      <c r="IOC19" s="691"/>
      <c r="IOD19" s="691"/>
      <c r="IOE19" s="691"/>
      <c r="IOF19" s="691"/>
      <c r="IOG19" s="691"/>
      <c r="IOH19" s="691"/>
      <c r="IOI19" s="691"/>
      <c r="IOJ19" s="691"/>
      <c r="IOK19" s="691"/>
      <c r="IOL19" s="691"/>
      <c r="IOM19" s="691"/>
      <c r="ION19" s="691"/>
      <c r="IOO19" s="691"/>
      <c r="IOP19" s="691"/>
      <c r="IOQ19" s="691"/>
      <c r="IOR19" s="691"/>
      <c r="IOS19" s="691"/>
      <c r="IOT19" s="691"/>
      <c r="IOU19" s="691"/>
      <c r="IOV19" s="691"/>
      <c r="IOW19" s="691"/>
      <c r="IOX19" s="691"/>
      <c r="IOY19" s="691"/>
      <c r="IOZ19" s="691"/>
      <c r="IPA19" s="691"/>
      <c r="IPB19" s="691"/>
      <c r="IPC19" s="691"/>
      <c r="IPD19" s="691"/>
      <c r="IPE19" s="691"/>
      <c r="IPF19" s="691"/>
      <c r="IPG19" s="691"/>
      <c r="IPH19" s="691"/>
      <c r="IPI19" s="691"/>
      <c r="IPJ19" s="691"/>
      <c r="IPK19" s="691"/>
      <c r="IPL19" s="691"/>
      <c r="IPM19" s="691"/>
      <c r="IPN19" s="691"/>
      <c r="IPO19" s="691"/>
      <c r="IPP19" s="691"/>
      <c r="IPQ19" s="691"/>
      <c r="IPR19" s="691"/>
      <c r="IPS19" s="691"/>
      <c r="IPT19" s="691"/>
      <c r="IPU19" s="691"/>
      <c r="IPV19" s="691"/>
      <c r="IPW19" s="691"/>
      <c r="IPX19" s="691"/>
      <c r="IPY19" s="691"/>
      <c r="IPZ19" s="691"/>
      <c r="IQA19" s="691"/>
      <c r="IQB19" s="691"/>
      <c r="IQC19" s="691"/>
      <c r="IQD19" s="691"/>
      <c r="IQE19" s="691"/>
      <c r="IQF19" s="691"/>
      <c r="IQG19" s="691"/>
      <c r="IQH19" s="691"/>
      <c r="IQI19" s="691"/>
      <c r="IQJ19" s="691"/>
      <c r="IQK19" s="691"/>
      <c r="IQL19" s="691"/>
      <c r="IQM19" s="691"/>
      <c r="IQN19" s="691"/>
      <c r="IQO19" s="691"/>
      <c r="IQP19" s="691"/>
      <c r="IQQ19" s="691"/>
      <c r="IQR19" s="691"/>
      <c r="IQS19" s="691"/>
      <c r="IQT19" s="691"/>
      <c r="IQU19" s="691"/>
      <c r="IQV19" s="691"/>
      <c r="IQW19" s="691"/>
      <c r="IQX19" s="691"/>
      <c r="IQY19" s="691"/>
      <c r="IQZ19" s="691"/>
      <c r="IRA19" s="691"/>
      <c r="IRB19" s="691"/>
      <c r="IRC19" s="691"/>
      <c r="IRD19" s="691"/>
      <c r="IRE19" s="691"/>
      <c r="IRF19" s="691"/>
      <c r="IRG19" s="691"/>
      <c r="IRH19" s="691"/>
      <c r="IRI19" s="691"/>
      <c r="IRJ19" s="691"/>
      <c r="IRK19" s="691"/>
      <c r="IRL19" s="691"/>
      <c r="IRM19" s="691"/>
      <c r="IRN19" s="691"/>
      <c r="IRO19" s="691"/>
      <c r="IRP19" s="691"/>
      <c r="IRQ19" s="691"/>
      <c r="IRR19" s="691"/>
      <c r="IRS19" s="691"/>
      <c r="IRT19" s="691"/>
      <c r="IRU19" s="691"/>
      <c r="IRV19" s="691"/>
      <c r="IRW19" s="691"/>
      <c r="IRX19" s="691"/>
      <c r="IRY19" s="691"/>
      <c r="IRZ19" s="691"/>
      <c r="ISA19" s="691"/>
      <c r="ISB19" s="691"/>
      <c r="ISC19" s="691"/>
      <c r="ISD19" s="691"/>
      <c r="ISE19" s="691"/>
      <c r="ISF19" s="691"/>
      <c r="ISG19" s="691"/>
      <c r="ISH19" s="691"/>
      <c r="ISI19" s="691"/>
      <c r="ISJ19" s="691"/>
      <c r="ISK19" s="691"/>
      <c r="ISL19" s="691"/>
      <c r="ISM19" s="691"/>
      <c r="ISN19" s="691"/>
      <c r="ISO19" s="691"/>
      <c r="ISP19" s="691"/>
      <c r="ISQ19" s="691"/>
      <c r="ISR19" s="691"/>
      <c r="ISS19" s="691"/>
      <c r="IST19" s="691"/>
      <c r="ISU19" s="691"/>
      <c r="ISV19" s="691"/>
      <c r="ISW19" s="691"/>
      <c r="ISX19" s="691"/>
      <c r="ISY19" s="691"/>
      <c r="ISZ19" s="691"/>
      <c r="ITA19" s="691"/>
      <c r="ITB19" s="691"/>
      <c r="ITC19" s="691"/>
      <c r="ITD19" s="691"/>
      <c r="ITE19" s="691"/>
      <c r="ITF19" s="691"/>
      <c r="ITG19" s="691"/>
      <c r="ITH19" s="691"/>
      <c r="ITI19" s="691"/>
      <c r="ITJ19" s="691"/>
      <c r="ITK19" s="691"/>
      <c r="ITL19" s="691"/>
      <c r="ITM19" s="691"/>
      <c r="ITN19" s="691"/>
      <c r="ITO19" s="691"/>
      <c r="ITP19" s="691"/>
      <c r="ITQ19" s="691"/>
      <c r="ITR19" s="691"/>
      <c r="ITS19" s="691"/>
      <c r="ITT19" s="691"/>
      <c r="ITU19" s="691"/>
      <c r="ITV19" s="691"/>
      <c r="ITW19" s="691"/>
      <c r="ITX19" s="691"/>
      <c r="ITY19" s="691"/>
      <c r="ITZ19" s="691"/>
      <c r="IUA19" s="691"/>
      <c r="IUB19" s="691"/>
      <c r="IUC19" s="691"/>
      <c r="IUD19" s="691"/>
      <c r="IUE19" s="691"/>
      <c r="IUF19" s="691"/>
      <c r="IUG19" s="691"/>
      <c r="IUH19" s="691"/>
      <c r="IUI19" s="691"/>
      <c r="IUJ19" s="691"/>
      <c r="IUK19" s="691"/>
      <c r="IUL19" s="691"/>
      <c r="IUM19" s="691"/>
      <c r="IUN19" s="691"/>
      <c r="IUO19" s="691"/>
      <c r="IUP19" s="691"/>
      <c r="IUQ19" s="691"/>
      <c r="IUR19" s="691"/>
      <c r="IUS19" s="691"/>
      <c r="IUT19" s="691"/>
      <c r="IUU19" s="691"/>
      <c r="IUV19" s="691"/>
      <c r="IUW19" s="691"/>
      <c r="IUX19" s="691"/>
      <c r="IUY19" s="691"/>
      <c r="IUZ19" s="691"/>
      <c r="IVA19" s="691"/>
      <c r="IVB19" s="691"/>
      <c r="IVC19" s="691"/>
      <c r="IVD19" s="691"/>
      <c r="IVE19" s="691"/>
      <c r="IVF19" s="691"/>
      <c r="IVG19" s="691"/>
      <c r="IVH19" s="691"/>
      <c r="IVI19" s="691"/>
      <c r="IVJ19" s="691"/>
      <c r="IVK19" s="691"/>
      <c r="IVL19" s="691"/>
      <c r="IVM19" s="691"/>
      <c r="IVN19" s="691"/>
      <c r="IVO19" s="691"/>
      <c r="IVP19" s="691"/>
      <c r="IVQ19" s="691"/>
      <c r="IVR19" s="691"/>
      <c r="IVS19" s="691"/>
      <c r="IVT19" s="691"/>
      <c r="IVU19" s="691"/>
      <c r="IVV19" s="691"/>
      <c r="IVW19" s="691"/>
      <c r="IVX19" s="691"/>
      <c r="IVY19" s="691"/>
      <c r="IVZ19" s="691"/>
      <c r="IWA19" s="691"/>
      <c r="IWB19" s="691"/>
      <c r="IWC19" s="691"/>
      <c r="IWD19" s="691"/>
      <c r="IWE19" s="691"/>
      <c r="IWF19" s="691"/>
      <c r="IWG19" s="691"/>
      <c r="IWH19" s="691"/>
      <c r="IWI19" s="691"/>
      <c r="IWJ19" s="691"/>
      <c r="IWK19" s="691"/>
      <c r="IWL19" s="691"/>
      <c r="IWM19" s="691"/>
      <c r="IWN19" s="691"/>
      <c r="IWO19" s="691"/>
      <c r="IWP19" s="691"/>
      <c r="IWQ19" s="691"/>
      <c r="IWR19" s="691"/>
      <c r="IWS19" s="691"/>
      <c r="IWT19" s="691"/>
      <c r="IWU19" s="691"/>
      <c r="IWV19" s="691"/>
      <c r="IWW19" s="691"/>
      <c r="IWX19" s="691"/>
      <c r="IWY19" s="691"/>
      <c r="IWZ19" s="691"/>
      <c r="IXA19" s="691"/>
      <c r="IXB19" s="691"/>
      <c r="IXC19" s="691"/>
      <c r="IXD19" s="691"/>
      <c r="IXE19" s="691"/>
      <c r="IXF19" s="691"/>
      <c r="IXG19" s="691"/>
      <c r="IXH19" s="691"/>
      <c r="IXI19" s="691"/>
      <c r="IXJ19" s="691"/>
      <c r="IXK19" s="691"/>
      <c r="IXL19" s="691"/>
      <c r="IXM19" s="691"/>
      <c r="IXN19" s="691"/>
      <c r="IXO19" s="691"/>
      <c r="IXP19" s="691"/>
      <c r="IXQ19" s="691"/>
      <c r="IXR19" s="691"/>
      <c r="IXS19" s="691"/>
      <c r="IXT19" s="691"/>
      <c r="IXU19" s="691"/>
      <c r="IXV19" s="691"/>
      <c r="IXW19" s="691"/>
      <c r="IXX19" s="691"/>
      <c r="IXY19" s="691"/>
      <c r="IXZ19" s="691"/>
      <c r="IYA19" s="691"/>
      <c r="IYB19" s="691"/>
      <c r="IYC19" s="691"/>
      <c r="IYD19" s="691"/>
      <c r="IYE19" s="691"/>
      <c r="IYF19" s="691"/>
      <c r="IYG19" s="691"/>
      <c r="IYH19" s="691"/>
      <c r="IYI19" s="691"/>
      <c r="IYJ19" s="691"/>
      <c r="IYK19" s="691"/>
      <c r="IYL19" s="691"/>
      <c r="IYM19" s="691"/>
      <c r="IYN19" s="691"/>
      <c r="IYO19" s="691"/>
      <c r="IYP19" s="691"/>
      <c r="IYQ19" s="691"/>
      <c r="IYR19" s="691"/>
      <c r="IYS19" s="691"/>
      <c r="IYT19" s="691"/>
      <c r="IYU19" s="691"/>
      <c r="IYV19" s="691"/>
      <c r="IYW19" s="691"/>
      <c r="IYX19" s="691"/>
      <c r="IYY19" s="691"/>
      <c r="IYZ19" s="691"/>
      <c r="IZA19" s="691"/>
      <c r="IZB19" s="691"/>
      <c r="IZC19" s="691"/>
      <c r="IZD19" s="691"/>
      <c r="IZE19" s="691"/>
      <c r="IZF19" s="691"/>
      <c r="IZG19" s="691"/>
      <c r="IZH19" s="691"/>
      <c r="IZI19" s="691"/>
      <c r="IZJ19" s="691"/>
      <c r="IZK19" s="691"/>
      <c r="IZL19" s="691"/>
      <c r="IZM19" s="691"/>
      <c r="IZN19" s="691"/>
      <c r="IZO19" s="691"/>
      <c r="IZP19" s="691"/>
      <c r="IZQ19" s="691"/>
      <c r="IZR19" s="691"/>
      <c r="IZS19" s="691"/>
      <c r="IZT19" s="691"/>
      <c r="IZU19" s="691"/>
      <c r="IZV19" s="691"/>
      <c r="IZW19" s="691"/>
      <c r="IZX19" s="691"/>
      <c r="IZY19" s="691"/>
      <c r="IZZ19" s="691"/>
      <c r="JAA19" s="691"/>
      <c r="JAB19" s="691"/>
      <c r="JAC19" s="691"/>
      <c r="JAD19" s="691"/>
      <c r="JAE19" s="691"/>
      <c r="JAF19" s="691"/>
      <c r="JAG19" s="691"/>
      <c r="JAH19" s="691"/>
      <c r="JAI19" s="691"/>
      <c r="JAJ19" s="691"/>
      <c r="JAK19" s="691"/>
      <c r="JAL19" s="691"/>
      <c r="JAM19" s="691"/>
      <c r="JAN19" s="691"/>
      <c r="JAO19" s="691"/>
      <c r="JAP19" s="691"/>
      <c r="JAQ19" s="691"/>
      <c r="JAR19" s="691"/>
      <c r="JAS19" s="691"/>
      <c r="JAT19" s="691"/>
      <c r="JAU19" s="691"/>
      <c r="JAV19" s="691"/>
      <c r="JAW19" s="691"/>
      <c r="JAX19" s="691"/>
      <c r="JAY19" s="691"/>
      <c r="JAZ19" s="691"/>
      <c r="JBA19" s="691"/>
      <c r="JBB19" s="691"/>
      <c r="JBC19" s="691"/>
      <c r="JBD19" s="691"/>
      <c r="JBE19" s="691"/>
      <c r="JBF19" s="691"/>
      <c r="JBG19" s="691"/>
      <c r="JBH19" s="691"/>
      <c r="JBI19" s="691"/>
      <c r="JBJ19" s="691"/>
      <c r="JBK19" s="691"/>
      <c r="JBL19" s="691"/>
      <c r="JBM19" s="691"/>
      <c r="JBN19" s="691"/>
      <c r="JBO19" s="691"/>
      <c r="JBP19" s="691"/>
      <c r="JBQ19" s="691"/>
      <c r="JBR19" s="691"/>
      <c r="JBS19" s="691"/>
      <c r="JBT19" s="691"/>
      <c r="JBU19" s="691"/>
      <c r="JBV19" s="691"/>
      <c r="JBW19" s="691"/>
      <c r="JBX19" s="691"/>
      <c r="JBY19" s="691"/>
      <c r="JBZ19" s="691"/>
      <c r="JCA19" s="691"/>
      <c r="JCB19" s="691"/>
      <c r="JCC19" s="691"/>
      <c r="JCD19" s="691"/>
      <c r="JCE19" s="691"/>
      <c r="JCF19" s="691"/>
      <c r="JCG19" s="691"/>
      <c r="JCH19" s="691"/>
      <c r="JCI19" s="691"/>
      <c r="JCJ19" s="691"/>
      <c r="JCK19" s="691"/>
      <c r="JCL19" s="691"/>
      <c r="JCM19" s="691"/>
      <c r="JCN19" s="691"/>
      <c r="JCO19" s="691"/>
      <c r="JCP19" s="691"/>
      <c r="JCQ19" s="691"/>
      <c r="JCR19" s="691"/>
      <c r="JCS19" s="691"/>
      <c r="JCT19" s="691"/>
      <c r="JCU19" s="691"/>
      <c r="JCV19" s="691"/>
      <c r="JCW19" s="691"/>
      <c r="JCX19" s="691"/>
      <c r="JCY19" s="691"/>
      <c r="JCZ19" s="691"/>
      <c r="JDA19" s="691"/>
      <c r="JDB19" s="691"/>
      <c r="JDC19" s="691"/>
      <c r="JDD19" s="691"/>
      <c r="JDE19" s="691"/>
      <c r="JDF19" s="691"/>
      <c r="JDG19" s="691"/>
      <c r="JDH19" s="691"/>
      <c r="JDI19" s="691"/>
      <c r="JDJ19" s="691"/>
      <c r="JDK19" s="691"/>
      <c r="JDL19" s="691"/>
      <c r="JDM19" s="691"/>
      <c r="JDN19" s="691"/>
      <c r="JDO19" s="691"/>
      <c r="JDP19" s="691"/>
      <c r="JDQ19" s="691"/>
      <c r="JDR19" s="691"/>
      <c r="JDS19" s="691"/>
      <c r="JDT19" s="691"/>
      <c r="JDU19" s="691"/>
      <c r="JDV19" s="691"/>
      <c r="JDW19" s="691"/>
      <c r="JDX19" s="691"/>
      <c r="JDY19" s="691"/>
      <c r="JDZ19" s="691"/>
      <c r="JEA19" s="691"/>
      <c r="JEB19" s="691"/>
      <c r="JEC19" s="691"/>
      <c r="JED19" s="691"/>
      <c r="JEE19" s="691"/>
      <c r="JEF19" s="691"/>
      <c r="JEG19" s="691"/>
      <c r="JEH19" s="691"/>
      <c r="JEI19" s="691"/>
      <c r="JEJ19" s="691"/>
      <c r="JEK19" s="691"/>
      <c r="JEL19" s="691"/>
      <c r="JEM19" s="691"/>
      <c r="JEN19" s="691"/>
      <c r="JEO19" s="691"/>
      <c r="JEP19" s="691"/>
      <c r="JEQ19" s="691"/>
      <c r="JER19" s="691"/>
      <c r="JES19" s="691"/>
      <c r="JET19" s="691"/>
      <c r="JEU19" s="691"/>
      <c r="JEV19" s="691"/>
      <c r="JEW19" s="691"/>
      <c r="JEX19" s="691"/>
      <c r="JEY19" s="691"/>
      <c r="JEZ19" s="691"/>
      <c r="JFA19" s="691"/>
      <c r="JFB19" s="691"/>
      <c r="JFC19" s="691"/>
      <c r="JFD19" s="691"/>
      <c r="JFE19" s="691"/>
      <c r="JFF19" s="691"/>
      <c r="JFG19" s="691"/>
      <c r="JFH19" s="691"/>
      <c r="JFI19" s="691"/>
      <c r="JFJ19" s="691"/>
      <c r="JFK19" s="691"/>
      <c r="JFL19" s="691"/>
      <c r="JFM19" s="691"/>
      <c r="JFN19" s="691"/>
      <c r="JFO19" s="691"/>
      <c r="JFP19" s="691"/>
      <c r="JFQ19" s="691"/>
      <c r="JFR19" s="691"/>
      <c r="JFS19" s="691"/>
      <c r="JFT19" s="691"/>
      <c r="JFU19" s="691"/>
      <c r="JFV19" s="691"/>
      <c r="JFW19" s="691"/>
      <c r="JFX19" s="691"/>
      <c r="JFY19" s="691"/>
      <c r="JFZ19" s="691"/>
      <c r="JGA19" s="691"/>
      <c r="JGB19" s="691"/>
      <c r="JGC19" s="691"/>
      <c r="JGD19" s="691"/>
      <c r="JGE19" s="691"/>
      <c r="JGF19" s="691"/>
      <c r="JGG19" s="691"/>
      <c r="JGH19" s="691"/>
      <c r="JGI19" s="691"/>
      <c r="JGJ19" s="691"/>
      <c r="JGK19" s="691"/>
      <c r="JGL19" s="691"/>
      <c r="JGM19" s="691"/>
      <c r="JGN19" s="691"/>
      <c r="JGO19" s="691"/>
      <c r="JGP19" s="691"/>
      <c r="JGQ19" s="691"/>
      <c r="JGR19" s="691"/>
      <c r="JGS19" s="691"/>
      <c r="JGT19" s="691"/>
      <c r="JGU19" s="691"/>
      <c r="JGV19" s="691"/>
      <c r="JGW19" s="691"/>
      <c r="JGX19" s="691"/>
      <c r="JGY19" s="691"/>
      <c r="JGZ19" s="691"/>
      <c r="JHA19" s="691"/>
      <c r="JHB19" s="691"/>
      <c r="JHC19" s="691"/>
      <c r="JHD19" s="691"/>
      <c r="JHE19" s="691"/>
      <c r="JHF19" s="691"/>
      <c r="JHG19" s="691"/>
      <c r="JHH19" s="691"/>
      <c r="JHI19" s="691"/>
      <c r="JHJ19" s="691"/>
      <c r="JHK19" s="691"/>
      <c r="JHL19" s="691"/>
      <c r="JHM19" s="691"/>
      <c r="JHN19" s="691"/>
      <c r="JHO19" s="691"/>
      <c r="JHP19" s="691"/>
      <c r="JHQ19" s="691"/>
      <c r="JHR19" s="691"/>
      <c r="JHS19" s="691"/>
      <c r="JHT19" s="691"/>
      <c r="JHU19" s="691"/>
      <c r="JHV19" s="691"/>
      <c r="JHW19" s="691"/>
      <c r="JHX19" s="691"/>
      <c r="JHY19" s="691"/>
      <c r="JHZ19" s="691"/>
      <c r="JIA19" s="691"/>
      <c r="JIB19" s="691"/>
      <c r="JIC19" s="691"/>
      <c r="JID19" s="691"/>
      <c r="JIE19" s="691"/>
      <c r="JIF19" s="691"/>
      <c r="JIG19" s="691"/>
      <c r="JIH19" s="691"/>
      <c r="JII19" s="691"/>
      <c r="JIJ19" s="691"/>
      <c r="JIK19" s="691"/>
      <c r="JIL19" s="691"/>
      <c r="JIM19" s="691"/>
      <c r="JIN19" s="691"/>
      <c r="JIO19" s="691"/>
      <c r="JIP19" s="691"/>
      <c r="JIQ19" s="691"/>
      <c r="JIR19" s="691"/>
      <c r="JIS19" s="691"/>
      <c r="JIT19" s="691"/>
      <c r="JIU19" s="691"/>
      <c r="JIV19" s="691"/>
      <c r="JIW19" s="691"/>
      <c r="JIX19" s="691"/>
      <c r="JIY19" s="691"/>
      <c r="JIZ19" s="691"/>
      <c r="JJA19" s="691"/>
      <c r="JJB19" s="691"/>
      <c r="JJC19" s="691"/>
      <c r="JJD19" s="691"/>
      <c r="JJE19" s="691"/>
      <c r="JJF19" s="691"/>
      <c r="JJG19" s="691"/>
      <c r="JJH19" s="691"/>
      <c r="JJI19" s="691"/>
      <c r="JJJ19" s="691"/>
      <c r="JJK19" s="691"/>
      <c r="JJL19" s="691"/>
      <c r="JJM19" s="691"/>
      <c r="JJN19" s="691"/>
      <c r="JJO19" s="691"/>
      <c r="JJP19" s="691"/>
      <c r="JJQ19" s="691"/>
      <c r="JJR19" s="691"/>
      <c r="JJS19" s="691"/>
      <c r="JJT19" s="691"/>
      <c r="JJU19" s="691"/>
      <c r="JJV19" s="691"/>
      <c r="JJW19" s="691"/>
      <c r="JJX19" s="691"/>
      <c r="JJY19" s="691"/>
      <c r="JJZ19" s="691"/>
      <c r="JKA19" s="691"/>
      <c r="JKB19" s="691"/>
      <c r="JKC19" s="691"/>
      <c r="JKD19" s="691"/>
      <c r="JKE19" s="691"/>
      <c r="JKF19" s="691"/>
      <c r="JKG19" s="691"/>
      <c r="JKH19" s="691"/>
      <c r="JKI19" s="691"/>
      <c r="JKJ19" s="691"/>
      <c r="JKK19" s="691"/>
      <c r="JKL19" s="691"/>
      <c r="JKM19" s="691"/>
      <c r="JKN19" s="691"/>
      <c r="JKO19" s="691"/>
      <c r="JKP19" s="691"/>
      <c r="JKQ19" s="691"/>
      <c r="JKR19" s="691"/>
      <c r="JKS19" s="691"/>
      <c r="JKT19" s="691"/>
      <c r="JKU19" s="691"/>
      <c r="JKV19" s="691"/>
      <c r="JKW19" s="691"/>
      <c r="JKX19" s="691"/>
      <c r="JKY19" s="691"/>
      <c r="JKZ19" s="691"/>
      <c r="JLA19" s="691"/>
      <c r="JLB19" s="691"/>
      <c r="JLC19" s="691"/>
      <c r="JLD19" s="691"/>
      <c r="JLE19" s="691"/>
      <c r="JLF19" s="691"/>
      <c r="JLG19" s="691"/>
      <c r="JLH19" s="691"/>
      <c r="JLI19" s="691"/>
      <c r="JLJ19" s="691"/>
      <c r="JLK19" s="691"/>
      <c r="JLL19" s="691"/>
      <c r="JLM19" s="691"/>
      <c r="JLN19" s="691"/>
      <c r="JLO19" s="691"/>
      <c r="JLP19" s="691"/>
      <c r="JLQ19" s="691"/>
      <c r="JLR19" s="691"/>
      <c r="JLS19" s="691"/>
      <c r="JLT19" s="691"/>
      <c r="JLU19" s="691"/>
      <c r="JLV19" s="691"/>
      <c r="JLW19" s="691"/>
      <c r="JLX19" s="691"/>
      <c r="JLY19" s="691"/>
      <c r="JLZ19" s="691"/>
      <c r="JMA19" s="691"/>
      <c r="JMB19" s="691"/>
      <c r="JMC19" s="691"/>
      <c r="JMD19" s="691"/>
      <c r="JME19" s="691"/>
      <c r="JMF19" s="691"/>
      <c r="JMG19" s="691"/>
      <c r="JMH19" s="691"/>
      <c r="JMI19" s="691"/>
      <c r="JMJ19" s="691"/>
      <c r="JMK19" s="691"/>
      <c r="JML19" s="691"/>
      <c r="JMM19" s="691"/>
      <c r="JMN19" s="691"/>
      <c r="JMO19" s="691"/>
      <c r="JMP19" s="691"/>
      <c r="JMQ19" s="691"/>
      <c r="JMR19" s="691"/>
      <c r="JMS19" s="691"/>
      <c r="JMT19" s="691"/>
      <c r="JMU19" s="691"/>
      <c r="JMV19" s="691"/>
      <c r="JMW19" s="691"/>
      <c r="JMX19" s="691"/>
      <c r="JMY19" s="691"/>
      <c r="JMZ19" s="691"/>
      <c r="JNA19" s="691"/>
      <c r="JNB19" s="691"/>
      <c r="JNC19" s="691"/>
      <c r="JND19" s="691"/>
      <c r="JNE19" s="691"/>
      <c r="JNF19" s="691"/>
      <c r="JNG19" s="691"/>
      <c r="JNH19" s="691"/>
      <c r="JNI19" s="691"/>
      <c r="JNJ19" s="691"/>
      <c r="JNK19" s="691"/>
      <c r="JNL19" s="691"/>
      <c r="JNM19" s="691"/>
      <c r="JNN19" s="691"/>
      <c r="JNO19" s="691"/>
      <c r="JNP19" s="691"/>
      <c r="JNQ19" s="691"/>
      <c r="JNR19" s="691"/>
      <c r="JNS19" s="691"/>
      <c r="JNT19" s="691"/>
      <c r="JNU19" s="691"/>
      <c r="JNV19" s="691"/>
      <c r="JNW19" s="691"/>
      <c r="JNX19" s="691"/>
      <c r="JNY19" s="691"/>
      <c r="JNZ19" s="691"/>
      <c r="JOA19" s="691"/>
      <c r="JOB19" s="691"/>
      <c r="JOC19" s="691"/>
      <c r="JOD19" s="691"/>
      <c r="JOE19" s="691"/>
      <c r="JOF19" s="691"/>
      <c r="JOG19" s="691"/>
      <c r="JOH19" s="691"/>
      <c r="JOI19" s="691"/>
      <c r="JOJ19" s="691"/>
      <c r="JOK19" s="691"/>
      <c r="JOL19" s="691"/>
      <c r="JOM19" s="691"/>
      <c r="JON19" s="691"/>
      <c r="JOO19" s="691"/>
      <c r="JOP19" s="691"/>
      <c r="JOQ19" s="691"/>
      <c r="JOR19" s="691"/>
      <c r="JOS19" s="691"/>
      <c r="JOT19" s="691"/>
      <c r="JOU19" s="691"/>
      <c r="JOV19" s="691"/>
      <c r="JOW19" s="691"/>
      <c r="JOX19" s="691"/>
      <c r="JOY19" s="691"/>
      <c r="JOZ19" s="691"/>
      <c r="JPA19" s="691"/>
      <c r="JPB19" s="691"/>
      <c r="JPC19" s="691"/>
      <c r="JPD19" s="691"/>
      <c r="JPE19" s="691"/>
      <c r="JPF19" s="691"/>
      <c r="JPG19" s="691"/>
      <c r="JPH19" s="691"/>
      <c r="JPI19" s="691"/>
      <c r="JPJ19" s="691"/>
      <c r="JPK19" s="691"/>
      <c r="JPL19" s="691"/>
      <c r="JPM19" s="691"/>
      <c r="JPN19" s="691"/>
      <c r="JPO19" s="691"/>
      <c r="JPP19" s="691"/>
      <c r="JPQ19" s="691"/>
      <c r="JPR19" s="691"/>
      <c r="JPS19" s="691"/>
      <c r="JPT19" s="691"/>
      <c r="JPU19" s="691"/>
      <c r="JPV19" s="691"/>
      <c r="JPW19" s="691"/>
      <c r="JPX19" s="691"/>
      <c r="JPY19" s="691"/>
      <c r="JPZ19" s="691"/>
      <c r="JQA19" s="691"/>
      <c r="JQB19" s="691"/>
      <c r="JQC19" s="691"/>
      <c r="JQD19" s="691"/>
      <c r="JQE19" s="691"/>
      <c r="JQF19" s="691"/>
      <c r="JQG19" s="691"/>
      <c r="JQH19" s="691"/>
      <c r="JQI19" s="691"/>
      <c r="JQJ19" s="691"/>
      <c r="JQK19" s="691"/>
      <c r="JQL19" s="691"/>
      <c r="JQM19" s="691"/>
      <c r="JQN19" s="691"/>
      <c r="JQO19" s="691"/>
      <c r="JQP19" s="691"/>
      <c r="JQQ19" s="691"/>
      <c r="JQR19" s="691"/>
      <c r="JQS19" s="691"/>
      <c r="JQT19" s="691"/>
      <c r="JQU19" s="691"/>
      <c r="JQV19" s="691"/>
      <c r="JQW19" s="691"/>
      <c r="JQX19" s="691"/>
      <c r="JQY19" s="691"/>
      <c r="JQZ19" s="691"/>
      <c r="JRA19" s="691"/>
      <c r="JRB19" s="691"/>
      <c r="JRC19" s="691"/>
      <c r="JRD19" s="691"/>
      <c r="JRE19" s="691"/>
      <c r="JRF19" s="691"/>
      <c r="JRG19" s="691"/>
      <c r="JRH19" s="691"/>
      <c r="JRI19" s="691"/>
      <c r="JRJ19" s="691"/>
      <c r="JRK19" s="691"/>
      <c r="JRL19" s="691"/>
      <c r="JRM19" s="691"/>
      <c r="JRN19" s="691"/>
      <c r="JRO19" s="691"/>
      <c r="JRP19" s="691"/>
      <c r="JRQ19" s="691"/>
      <c r="JRR19" s="691"/>
      <c r="JRS19" s="691"/>
      <c r="JRT19" s="691"/>
      <c r="JRU19" s="691"/>
      <c r="JRV19" s="691"/>
      <c r="JRW19" s="691"/>
      <c r="JRX19" s="691"/>
      <c r="JRY19" s="691"/>
      <c r="JRZ19" s="691"/>
      <c r="JSA19" s="691"/>
      <c r="JSB19" s="691"/>
      <c r="JSC19" s="691"/>
      <c r="JSD19" s="691"/>
      <c r="JSE19" s="691"/>
      <c r="JSF19" s="691"/>
      <c r="JSG19" s="691"/>
      <c r="JSH19" s="691"/>
      <c r="JSI19" s="691"/>
      <c r="JSJ19" s="691"/>
      <c r="JSK19" s="691"/>
      <c r="JSL19" s="691"/>
      <c r="JSM19" s="691"/>
      <c r="JSN19" s="691"/>
      <c r="JSO19" s="691"/>
      <c r="JSP19" s="691"/>
      <c r="JSQ19" s="691"/>
      <c r="JSR19" s="691"/>
      <c r="JSS19" s="691"/>
      <c r="JST19" s="691"/>
      <c r="JSU19" s="691"/>
      <c r="JSV19" s="691"/>
      <c r="JSW19" s="691"/>
      <c r="JSX19" s="691"/>
      <c r="JSY19" s="691"/>
      <c r="JSZ19" s="691"/>
      <c r="JTA19" s="691"/>
      <c r="JTB19" s="691"/>
      <c r="JTC19" s="691"/>
      <c r="JTD19" s="691"/>
      <c r="JTE19" s="691"/>
      <c r="JTF19" s="691"/>
      <c r="JTG19" s="691"/>
      <c r="JTH19" s="691"/>
      <c r="JTI19" s="691"/>
      <c r="JTJ19" s="691"/>
      <c r="JTK19" s="691"/>
      <c r="JTL19" s="691"/>
      <c r="JTM19" s="691"/>
      <c r="JTN19" s="691"/>
      <c r="JTO19" s="691"/>
      <c r="JTP19" s="691"/>
      <c r="JTQ19" s="691"/>
      <c r="JTR19" s="691"/>
      <c r="JTS19" s="691"/>
      <c r="JTT19" s="691"/>
      <c r="JTU19" s="691"/>
      <c r="JTV19" s="691"/>
      <c r="JTW19" s="691"/>
      <c r="JTX19" s="691"/>
      <c r="JTY19" s="691"/>
      <c r="JTZ19" s="691"/>
      <c r="JUA19" s="691"/>
      <c r="JUB19" s="691"/>
      <c r="JUC19" s="691"/>
      <c r="JUD19" s="691"/>
      <c r="JUE19" s="691"/>
      <c r="JUF19" s="691"/>
      <c r="JUG19" s="691"/>
      <c r="JUH19" s="691"/>
      <c r="JUI19" s="691"/>
      <c r="JUJ19" s="691"/>
      <c r="JUK19" s="691"/>
      <c r="JUL19" s="691"/>
      <c r="JUM19" s="691"/>
      <c r="JUN19" s="691"/>
      <c r="JUO19" s="691"/>
      <c r="JUP19" s="691"/>
      <c r="JUQ19" s="691"/>
      <c r="JUR19" s="691"/>
      <c r="JUS19" s="691"/>
      <c r="JUT19" s="691"/>
      <c r="JUU19" s="691"/>
      <c r="JUV19" s="691"/>
      <c r="JUW19" s="691"/>
      <c r="JUX19" s="691"/>
      <c r="JUY19" s="691"/>
      <c r="JUZ19" s="691"/>
      <c r="JVA19" s="691"/>
      <c r="JVB19" s="691"/>
      <c r="JVC19" s="691"/>
      <c r="JVD19" s="691"/>
      <c r="JVE19" s="691"/>
      <c r="JVF19" s="691"/>
      <c r="JVG19" s="691"/>
      <c r="JVH19" s="691"/>
      <c r="JVI19" s="691"/>
      <c r="JVJ19" s="691"/>
      <c r="JVK19" s="691"/>
      <c r="JVL19" s="691"/>
      <c r="JVM19" s="691"/>
      <c r="JVN19" s="691"/>
      <c r="JVO19" s="691"/>
      <c r="JVP19" s="691"/>
      <c r="JVQ19" s="691"/>
      <c r="JVR19" s="691"/>
      <c r="JVS19" s="691"/>
      <c r="JVT19" s="691"/>
      <c r="JVU19" s="691"/>
      <c r="JVV19" s="691"/>
      <c r="JVW19" s="691"/>
      <c r="JVX19" s="691"/>
      <c r="JVY19" s="691"/>
      <c r="JVZ19" s="691"/>
      <c r="JWA19" s="691"/>
      <c r="JWB19" s="691"/>
      <c r="JWC19" s="691"/>
      <c r="JWD19" s="691"/>
      <c r="JWE19" s="691"/>
      <c r="JWF19" s="691"/>
      <c r="JWG19" s="691"/>
      <c r="JWH19" s="691"/>
      <c r="JWI19" s="691"/>
      <c r="JWJ19" s="691"/>
      <c r="JWK19" s="691"/>
      <c r="JWL19" s="691"/>
      <c r="JWM19" s="691"/>
      <c r="JWN19" s="691"/>
      <c r="JWO19" s="691"/>
      <c r="JWP19" s="691"/>
      <c r="JWQ19" s="691"/>
      <c r="JWR19" s="691"/>
      <c r="JWS19" s="691"/>
      <c r="JWT19" s="691"/>
      <c r="JWU19" s="691"/>
      <c r="JWV19" s="691"/>
      <c r="JWW19" s="691"/>
      <c r="JWX19" s="691"/>
      <c r="JWY19" s="691"/>
      <c r="JWZ19" s="691"/>
      <c r="JXA19" s="691"/>
      <c r="JXB19" s="691"/>
      <c r="JXC19" s="691"/>
      <c r="JXD19" s="691"/>
      <c r="JXE19" s="691"/>
      <c r="JXF19" s="691"/>
      <c r="JXG19" s="691"/>
      <c r="JXH19" s="691"/>
      <c r="JXI19" s="691"/>
      <c r="JXJ19" s="691"/>
      <c r="JXK19" s="691"/>
      <c r="JXL19" s="691"/>
      <c r="JXM19" s="691"/>
      <c r="JXN19" s="691"/>
      <c r="JXO19" s="691"/>
      <c r="JXP19" s="691"/>
      <c r="JXQ19" s="691"/>
      <c r="JXR19" s="691"/>
      <c r="JXS19" s="691"/>
      <c r="JXT19" s="691"/>
      <c r="JXU19" s="691"/>
      <c r="JXV19" s="691"/>
      <c r="JXW19" s="691"/>
      <c r="JXX19" s="691"/>
      <c r="JXY19" s="691"/>
      <c r="JXZ19" s="691"/>
      <c r="JYA19" s="691"/>
      <c r="JYB19" s="691"/>
      <c r="JYC19" s="691"/>
      <c r="JYD19" s="691"/>
      <c r="JYE19" s="691"/>
      <c r="JYF19" s="691"/>
      <c r="JYG19" s="691"/>
      <c r="JYH19" s="691"/>
      <c r="JYI19" s="691"/>
      <c r="JYJ19" s="691"/>
      <c r="JYK19" s="691"/>
      <c r="JYL19" s="691"/>
      <c r="JYM19" s="691"/>
      <c r="JYN19" s="691"/>
      <c r="JYO19" s="691"/>
      <c r="JYP19" s="691"/>
      <c r="JYQ19" s="691"/>
      <c r="JYR19" s="691"/>
      <c r="JYS19" s="691"/>
      <c r="JYT19" s="691"/>
      <c r="JYU19" s="691"/>
      <c r="JYV19" s="691"/>
      <c r="JYW19" s="691"/>
      <c r="JYX19" s="691"/>
      <c r="JYY19" s="691"/>
      <c r="JYZ19" s="691"/>
      <c r="JZA19" s="691"/>
      <c r="JZB19" s="691"/>
      <c r="JZC19" s="691"/>
      <c r="JZD19" s="691"/>
      <c r="JZE19" s="691"/>
      <c r="JZF19" s="691"/>
      <c r="JZG19" s="691"/>
      <c r="JZH19" s="691"/>
      <c r="JZI19" s="691"/>
      <c r="JZJ19" s="691"/>
      <c r="JZK19" s="691"/>
      <c r="JZL19" s="691"/>
      <c r="JZM19" s="691"/>
      <c r="JZN19" s="691"/>
      <c r="JZO19" s="691"/>
      <c r="JZP19" s="691"/>
      <c r="JZQ19" s="691"/>
      <c r="JZR19" s="691"/>
      <c r="JZS19" s="691"/>
      <c r="JZT19" s="691"/>
      <c r="JZU19" s="691"/>
      <c r="JZV19" s="691"/>
      <c r="JZW19" s="691"/>
      <c r="JZX19" s="691"/>
      <c r="JZY19" s="691"/>
      <c r="JZZ19" s="691"/>
      <c r="KAA19" s="691"/>
      <c r="KAB19" s="691"/>
      <c r="KAC19" s="691"/>
      <c r="KAD19" s="691"/>
      <c r="KAE19" s="691"/>
      <c r="KAF19" s="691"/>
      <c r="KAG19" s="691"/>
      <c r="KAH19" s="691"/>
      <c r="KAI19" s="691"/>
      <c r="KAJ19" s="691"/>
      <c r="KAK19" s="691"/>
      <c r="KAL19" s="691"/>
      <c r="KAM19" s="691"/>
      <c r="KAN19" s="691"/>
      <c r="KAO19" s="691"/>
      <c r="KAP19" s="691"/>
      <c r="KAQ19" s="691"/>
      <c r="KAR19" s="691"/>
      <c r="KAS19" s="691"/>
      <c r="KAT19" s="691"/>
      <c r="KAU19" s="691"/>
      <c r="KAV19" s="691"/>
      <c r="KAW19" s="691"/>
      <c r="KAX19" s="691"/>
      <c r="KAY19" s="691"/>
      <c r="KAZ19" s="691"/>
      <c r="KBA19" s="691"/>
      <c r="KBB19" s="691"/>
      <c r="KBC19" s="691"/>
      <c r="KBD19" s="691"/>
      <c r="KBE19" s="691"/>
      <c r="KBF19" s="691"/>
      <c r="KBG19" s="691"/>
      <c r="KBH19" s="691"/>
      <c r="KBI19" s="691"/>
      <c r="KBJ19" s="691"/>
      <c r="KBK19" s="691"/>
      <c r="KBL19" s="691"/>
      <c r="KBM19" s="691"/>
      <c r="KBN19" s="691"/>
      <c r="KBO19" s="691"/>
      <c r="KBP19" s="691"/>
      <c r="KBQ19" s="691"/>
      <c r="KBR19" s="691"/>
      <c r="KBS19" s="691"/>
      <c r="KBT19" s="691"/>
      <c r="KBU19" s="691"/>
      <c r="KBV19" s="691"/>
      <c r="KBW19" s="691"/>
      <c r="KBX19" s="691"/>
      <c r="KBY19" s="691"/>
      <c r="KBZ19" s="691"/>
      <c r="KCA19" s="691"/>
      <c r="KCB19" s="691"/>
      <c r="KCC19" s="691"/>
      <c r="KCD19" s="691"/>
      <c r="KCE19" s="691"/>
      <c r="KCF19" s="691"/>
      <c r="KCG19" s="691"/>
      <c r="KCH19" s="691"/>
      <c r="KCI19" s="691"/>
      <c r="KCJ19" s="691"/>
      <c r="KCK19" s="691"/>
      <c r="KCL19" s="691"/>
      <c r="KCM19" s="691"/>
      <c r="KCN19" s="691"/>
      <c r="KCO19" s="691"/>
      <c r="KCP19" s="691"/>
      <c r="KCQ19" s="691"/>
      <c r="KCR19" s="691"/>
      <c r="KCS19" s="691"/>
      <c r="KCT19" s="691"/>
      <c r="KCU19" s="691"/>
      <c r="KCV19" s="691"/>
      <c r="KCW19" s="691"/>
      <c r="KCX19" s="691"/>
      <c r="KCY19" s="691"/>
      <c r="KCZ19" s="691"/>
      <c r="KDA19" s="691"/>
      <c r="KDB19" s="691"/>
      <c r="KDC19" s="691"/>
      <c r="KDD19" s="691"/>
      <c r="KDE19" s="691"/>
      <c r="KDF19" s="691"/>
      <c r="KDG19" s="691"/>
      <c r="KDH19" s="691"/>
      <c r="KDI19" s="691"/>
      <c r="KDJ19" s="691"/>
      <c r="KDK19" s="691"/>
      <c r="KDL19" s="691"/>
      <c r="KDM19" s="691"/>
      <c r="KDN19" s="691"/>
      <c r="KDO19" s="691"/>
      <c r="KDP19" s="691"/>
      <c r="KDQ19" s="691"/>
      <c r="KDR19" s="691"/>
      <c r="KDS19" s="691"/>
      <c r="KDT19" s="691"/>
      <c r="KDU19" s="691"/>
      <c r="KDV19" s="691"/>
      <c r="KDW19" s="691"/>
      <c r="KDX19" s="691"/>
      <c r="KDY19" s="691"/>
      <c r="KDZ19" s="691"/>
      <c r="KEA19" s="691"/>
      <c r="KEB19" s="691"/>
      <c r="KEC19" s="691"/>
      <c r="KED19" s="691"/>
      <c r="KEE19" s="691"/>
      <c r="KEF19" s="691"/>
      <c r="KEG19" s="691"/>
      <c r="KEH19" s="691"/>
      <c r="KEI19" s="691"/>
      <c r="KEJ19" s="691"/>
      <c r="KEK19" s="691"/>
      <c r="KEL19" s="691"/>
      <c r="KEM19" s="691"/>
      <c r="KEN19" s="691"/>
      <c r="KEO19" s="691"/>
      <c r="KEP19" s="691"/>
      <c r="KEQ19" s="691"/>
      <c r="KER19" s="691"/>
      <c r="KES19" s="691"/>
      <c r="KET19" s="691"/>
      <c r="KEU19" s="691"/>
      <c r="KEV19" s="691"/>
      <c r="KEW19" s="691"/>
      <c r="KEX19" s="691"/>
      <c r="KEY19" s="691"/>
      <c r="KEZ19" s="691"/>
      <c r="KFA19" s="691"/>
      <c r="KFB19" s="691"/>
      <c r="KFC19" s="691"/>
      <c r="KFD19" s="691"/>
      <c r="KFE19" s="691"/>
      <c r="KFF19" s="691"/>
      <c r="KFG19" s="691"/>
      <c r="KFH19" s="691"/>
      <c r="KFI19" s="691"/>
      <c r="KFJ19" s="691"/>
      <c r="KFK19" s="691"/>
      <c r="KFL19" s="691"/>
      <c r="KFM19" s="691"/>
      <c r="KFN19" s="691"/>
      <c r="KFO19" s="691"/>
      <c r="KFP19" s="691"/>
      <c r="KFQ19" s="691"/>
      <c r="KFR19" s="691"/>
      <c r="KFS19" s="691"/>
      <c r="KFT19" s="691"/>
      <c r="KFU19" s="691"/>
      <c r="KFV19" s="691"/>
      <c r="KFW19" s="691"/>
      <c r="KFX19" s="691"/>
      <c r="KFY19" s="691"/>
      <c r="KFZ19" s="691"/>
      <c r="KGA19" s="691"/>
      <c r="KGB19" s="691"/>
      <c r="KGC19" s="691"/>
      <c r="KGD19" s="691"/>
      <c r="KGE19" s="691"/>
      <c r="KGF19" s="691"/>
      <c r="KGG19" s="691"/>
      <c r="KGH19" s="691"/>
      <c r="KGI19" s="691"/>
      <c r="KGJ19" s="691"/>
      <c r="KGK19" s="691"/>
      <c r="KGL19" s="691"/>
      <c r="KGM19" s="691"/>
      <c r="KGN19" s="691"/>
      <c r="KGO19" s="691"/>
      <c r="KGP19" s="691"/>
      <c r="KGQ19" s="691"/>
      <c r="KGR19" s="691"/>
      <c r="KGS19" s="691"/>
      <c r="KGT19" s="691"/>
      <c r="KGU19" s="691"/>
      <c r="KGV19" s="691"/>
      <c r="KGW19" s="691"/>
      <c r="KGX19" s="691"/>
      <c r="KGY19" s="691"/>
      <c r="KGZ19" s="691"/>
      <c r="KHA19" s="691"/>
      <c r="KHB19" s="691"/>
      <c r="KHC19" s="691"/>
      <c r="KHD19" s="691"/>
      <c r="KHE19" s="691"/>
      <c r="KHF19" s="691"/>
      <c r="KHG19" s="691"/>
      <c r="KHH19" s="691"/>
      <c r="KHI19" s="691"/>
      <c r="KHJ19" s="691"/>
      <c r="KHK19" s="691"/>
      <c r="KHL19" s="691"/>
      <c r="KHM19" s="691"/>
      <c r="KHN19" s="691"/>
      <c r="KHO19" s="691"/>
      <c r="KHP19" s="691"/>
      <c r="KHQ19" s="691"/>
      <c r="KHR19" s="691"/>
      <c r="KHS19" s="691"/>
      <c r="KHT19" s="691"/>
      <c r="KHU19" s="691"/>
      <c r="KHV19" s="691"/>
      <c r="KHW19" s="691"/>
      <c r="KHX19" s="691"/>
      <c r="KHY19" s="691"/>
      <c r="KHZ19" s="691"/>
      <c r="KIA19" s="691"/>
      <c r="KIB19" s="691"/>
      <c r="KIC19" s="691"/>
      <c r="KID19" s="691"/>
      <c r="KIE19" s="691"/>
      <c r="KIF19" s="691"/>
      <c r="KIG19" s="691"/>
      <c r="KIH19" s="691"/>
      <c r="KII19" s="691"/>
      <c r="KIJ19" s="691"/>
      <c r="KIK19" s="691"/>
      <c r="KIL19" s="691"/>
      <c r="KIM19" s="691"/>
      <c r="KIN19" s="691"/>
      <c r="KIO19" s="691"/>
      <c r="KIP19" s="691"/>
      <c r="KIQ19" s="691"/>
      <c r="KIR19" s="691"/>
      <c r="KIS19" s="691"/>
      <c r="KIT19" s="691"/>
      <c r="KIU19" s="691"/>
      <c r="KIV19" s="691"/>
      <c r="KIW19" s="691"/>
      <c r="KIX19" s="691"/>
      <c r="KIY19" s="691"/>
      <c r="KIZ19" s="691"/>
      <c r="KJA19" s="691"/>
      <c r="KJB19" s="691"/>
      <c r="KJC19" s="691"/>
      <c r="KJD19" s="691"/>
      <c r="KJE19" s="691"/>
      <c r="KJF19" s="691"/>
      <c r="KJG19" s="691"/>
      <c r="KJH19" s="691"/>
      <c r="KJI19" s="691"/>
      <c r="KJJ19" s="691"/>
      <c r="KJK19" s="691"/>
      <c r="KJL19" s="691"/>
      <c r="KJM19" s="691"/>
      <c r="KJN19" s="691"/>
      <c r="KJO19" s="691"/>
      <c r="KJP19" s="691"/>
      <c r="KJQ19" s="691"/>
      <c r="KJR19" s="691"/>
      <c r="KJS19" s="691"/>
      <c r="KJT19" s="691"/>
      <c r="KJU19" s="691"/>
      <c r="KJV19" s="691"/>
      <c r="KJW19" s="691"/>
      <c r="KJX19" s="691"/>
      <c r="KJY19" s="691"/>
      <c r="KJZ19" s="691"/>
      <c r="KKA19" s="691"/>
      <c r="KKB19" s="691"/>
      <c r="KKC19" s="691"/>
      <c r="KKD19" s="691"/>
      <c r="KKE19" s="691"/>
      <c r="KKF19" s="691"/>
      <c r="KKG19" s="691"/>
      <c r="KKH19" s="691"/>
      <c r="KKI19" s="691"/>
      <c r="KKJ19" s="691"/>
      <c r="KKK19" s="691"/>
      <c r="KKL19" s="691"/>
      <c r="KKM19" s="691"/>
      <c r="KKN19" s="691"/>
      <c r="KKO19" s="691"/>
      <c r="KKP19" s="691"/>
      <c r="KKQ19" s="691"/>
      <c r="KKR19" s="691"/>
      <c r="KKS19" s="691"/>
      <c r="KKT19" s="691"/>
      <c r="KKU19" s="691"/>
      <c r="KKV19" s="691"/>
      <c r="KKW19" s="691"/>
      <c r="KKX19" s="691"/>
      <c r="KKY19" s="691"/>
      <c r="KKZ19" s="691"/>
      <c r="KLA19" s="691"/>
      <c r="KLB19" s="691"/>
      <c r="KLC19" s="691"/>
      <c r="KLD19" s="691"/>
      <c r="KLE19" s="691"/>
      <c r="KLF19" s="691"/>
      <c r="KLG19" s="691"/>
      <c r="KLH19" s="691"/>
      <c r="KLI19" s="691"/>
      <c r="KLJ19" s="691"/>
      <c r="KLK19" s="691"/>
      <c r="KLL19" s="691"/>
      <c r="KLM19" s="691"/>
      <c r="KLN19" s="691"/>
      <c r="KLO19" s="691"/>
      <c r="KLP19" s="691"/>
      <c r="KLQ19" s="691"/>
      <c r="KLR19" s="691"/>
      <c r="KLS19" s="691"/>
      <c r="KLT19" s="691"/>
      <c r="KLU19" s="691"/>
      <c r="KLV19" s="691"/>
      <c r="KLW19" s="691"/>
      <c r="KLX19" s="691"/>
      <c r="KLY19" s="691"/>
      <c r="KLZ19" s="691"/>
      <c r="KMA19" s="691"/>
      <c r="KMB19" s="691"/>
      <c r="KMC19" s="691"/>
      <c r="KMD19" s="691"/>
      <c r="KME19" s="691"/>
      <c r="KMF19" s="691"/>
      <c r="KMG19" s="691"/>
      <c r="KMH19" s="691"/>
      <c r="KMI19" s="691"/>
      <c r="KMJ19" s="691"/>
      <c r="KMK19" s="691"/>
      <c r="KML19" s="691"/>
      <c r="KMM19" s="691"/>
      <c r="KMN19" s="691"/>
      <c r="KMO19" s="691"/>
      <c r="KMP19" s="691"/>
      <c r="KMQ19" s="691"/>
      <c r="KMR19" s="691"/>
      <c r="KMS19" s="691"/>
      <c r="KMT19" s="691"/>
      <c r="KMU19" s="691"/>
      <c r="KMV19" s="691"/>
      <c r="KMW19" s="691"/>
      <c r="KMX19" s="691"/>
      <c r="KMY19" s="691"/>
      <c r="KMZ19" s="691"/>
      <c r="KNA19" s="691"/>
      <c r="KNB19" s="691"/>
      <c r="KNC19" s="691"/>
      <c r="KND19" s="691"/>
      <c r="KNE19" s="691"/>
      <c r="KNF19" s="691"/>
      <c r="KNG19" s="691"/>
      <c r="KNH19" s="691"/>
      <c r="KNI19" s="691"/>
      <c r="KNJ19" s="691"/>
      <c r="KNK19" s="691"/>
      <c r="KNL19" s="691"/>
      <c r="KNM19" s="691"/>
      <c r="KNN19" s="691"/>
      <c r="KNO19" s="691"/>
      <c r="KNP19" s="691"/>
      <c r="KNQ19" s="691"/>
      <c r="KNR19" s="691"/>
      <c r="KNS19" s="691"/>
      <c r="KNT19" s="691"/>
      <c r="KNU19" s="691"/>
      <c r="KNV19" s="691"/>
      <c r="KNW19" s="691"/>
      <c r="KNX19" s="691"/>
      <c r="KNY19" s="691"/>
      <c r="KNZ19" s="691"/>
      <c r="KOA19" s="691"/>
      <c r="KOB19" s="691"/>
      <c r="KOC19" s="691"/>
      <c r="KOD19" s="691"/>
      <c r="KOE19" s="691"/>
      <c r="KOF19" s="691"/>
      <c r="KOG19" s="691"/>
      <c r="KOH19" s="691"/>
      <c r="KOI19" s="691"/>
      <c r="KOJ19" s="691"/>
      <c r="KOK19" s="691"/>
      <c r="KOL19" s="691"/>
      <c r="KOM19" s="691"/>
      <c r="KON19" s="691"/>
      <c r="KOO19" s="691"/>
      <c r="KOP19" s="691"/>
      <c r="KOQ19" s="691"/>
      <c r="KOR19" s="691"/>
      <c r="KOS19" s="691"/>
      <c r="KOT19" s="691"/>
      <c r="KOU19" s="691"/>
      <c r="KOV19" s="691"/>
      <c r="KOW19" s="691"/>
      <c r="KOX19" s="691"/>
      <c r="KOY19" s="691"/>
      <c r="KOZ19" s="691"/>
      <c r="KPA19" s="691"/>
      <c r="KPB19" s="691"/>
      <c r="KPC19" s="691"/>
      <c r="KPD19" s="691"/>
      <c r="KPE19" s="691"/>
      <c r="KPF19" s="691"/>
      <c r="KPG19" s="691"/>
      <c r="KPH19" s="691"/>
      <c r="KPI19" s="691"/>
      <c r="KPJ19" s="691"/>
      <c r="KPK19" s="691"/>
      <c r="KPL19" s="691"/>
      <c r="KPM19" s="691"/>
      <c r="KPN19" s="691"/>
      <c r="KPO19" s="691"/>
      <c r="KPP19" s="691"/>
      <c r="KPQ19" s="691"/>
      <c r="KPR19" s="691"/>
      <c r="KPS19" s="691"/>
      <c r="KPT19" s="691"/>
      <c r="KPU19" s="691"/>
      <c r="KPV19" s="691"/>
      <c r="KPW19" s="691"/>
      <c r="KPX19" s="691"/>
      <c r="KPY19" s="691"/>
      <c r="KPZ19" s="691"/>
      <c r="KQA19" s="691"/>
      <c r="KQB19" s="691"/>
      <c r="KQC19" s="691"/>
      <c r="KQD19" s="691"/>
      <c r="KQE19" s="691"/>
      <c r="KQF19" s="691"/>
      <c r="KQG19" s="691"/>
      <c r="KQH19" s="691"/>
      <c r="KQI19" s="691"/>
      <c r="KQJ19" s="691"/>
      <c r="KQK19" s="691"/>
      <c r="KQL19" s="691"/>
      <c r="KQM19" s="691"/>
      <c r="KQN19" s="691"/>
      <c r="KQO19" s="691"/>
      <c r="KQP19" s="691"/>
      <c r="KQQ19" s="691"/>
      <c r="KQR19" s="691"/>
      <c r="KQS19" s="691"/>
      <c r="KQT19" s="691"/>
      <c r="KQU19" s="691"/>
      <c r="KQV19" s="691"/>
      <c r="KQW19" s="691"/>
      <c r="KQX19" s="691"/>
      <c r="KQY19" s="691"/>
      <c r="KQZ19" s="691"/>
      <c r="KRA19" s="691"/>
      <c r="KRB19" s="691"/>
      <c r="KRC19" s="691"/>
      <c r="KRD19" s="691"/>
      <c r="KRE19" s="691"/>
      <c r="KRF19" s="691"/>
      <c r="KRG19" s="691"/>
      <c r="KRH19" s="691"/>
      <c r="KRI19" s="691"/>
      <c r="KRJ19" s="691"/>
      <c r="KRK19" s="691"/>
      <c r="KRL19" s="691"/>
      <c r="KRM19" s="691"/>
      <c r="KRN19" s="691"/>
      <c r="KRO19" s="691"/>
      <c r="KRP19" s="691"/>
      <c r="KRQ19" s="691"/>
      <c r="KRR19" s="691"/>
      <c r="KRS19" s="691"/>
      <c r="KRT19" s="691"/>
      <c r="KRU19" s="691"/>
      <c r="KRV19" s="691"/>
      <c r="KRW19" s="691"/>
      <c r="KRX19" s="691"/>
      <c r="KRY19" s="691"/>
      <c r="KRZ19" s="691"/>
      <c r="KSA19" s="691"/>
      <c r="KSB19" s="691"/>
      <c r="KSC19" s="691"/>
      <c r="KSD19" s="691"/>
      <c r="KSE19" s="691"/>
      <c r="KSF19" s="691"/>
      <c r="KSG19" s="691"/>
      <c r="KSH19" s="691"/>
      <c r="KSI19" s="691"/>
      <c r="KSJ19" s="691"/>
      <c r="KSK19" s="691"/>
      <c r="KSL19" s="691"/>
      <c r="KSM19" s="691"/>
      <c r="KSN19" s="691"/>
      <c r="KSO19" s="691"/>
      <c r="KSP19" s="691"/>
      <c r="KSQ19" s="691"/>
      <c r="KSR19" s="691"/>
      <c r="KSS19" s="691"/>
      <c r="KST19" s="691"/>
      <c r="KSU19" s="691"/>
      <c r="KSV19" s="691"/>
      <c r="KSW19" s="691"/>
      <c r="KSX19" s="691"/>
      <c r="KSY19" s="691"/>
      <c r="KSZ19" s="691"/>
      <c r="KTA19" s="691"/>
      <c r="KTB19" s="691"/>
      <c r="KTC19" s="691"/>
      <c r="KTD19" s="691"/>
      <c r="KTE19" s="691"/>
      <c r="KTF19" s="691"/>
      <c r="KTG19" s="691"/>
      <c r="KTH19" s="691"/>
      <c r="KTI19" s="691"/>
      <c r="KTJ19" s="691"/>
      <c r="KTK19" s="691"/>
      <c r="KTL19" s="691"/>
      <c r="KTM19" s="691"/>
      <c r="KTN19" s="691"/>
      <c r="KTO19" s="691"/>
      <c r="KTP19" s="691"/>
      <c r="KTQ19" s="691"/>
      <c r="KTR19" s="691"/>
      <c r="KTS19" s="691"/>
      <c r="KTT19" s="691"/>
      <c r="KTU19" s="691"/>
      <c r="KTV19" s="691"/>
      <c r="KTW19" s="691"/>
      <c r="KTX19" s="691"/>
      <c r="KTY19" s="691"/>
      <c r="KTZ19" s="691"/>
      <c r="KUA19" s="691"/>
      <c r="KUB19" s="691"/>
      <c r="KUC19" s="691"/>
      <c r="KUD19" s="691"/>
      <c r="KUE19" s="691"/>
      <c r="KUF19" s="691"/>
      <c r="KUG19" s="691"/>
      <c r="KUH19" s="691"/>
      <c r="KUI19" s="691"/>
      <c r="KUJ19" s="691"/>
      <c r="KUK19" s="691"/>
      <c r="KUL19" s="691"/>
      <c r="KUM19" s="691"/>
      <c r="KUN19" s="691"/>
      <c r="KUO19" s="691"/>
      <c r="KUP19" s="691"/>
      <c r="KUQ19" s="691"/>
      <c r="KUR19" s="691"/>
      <c r="KUS19" s="691"/>
      <c r="KUT19" s="691"/>
      <c r="KUU19" s="691"/>
      <c r="KUV19" s="691"/>
      <c r="KUW19" s="691"/>
      <c r="KUX19" s="691"/>
      <c r="KUY19" s="691"/>
      <c r="KUZ19" s="691"/>
      <c r="KVA19" s="691"/>
      <c r="KVB19" s="691"/>
      <c r="KVC19" s="691"/>
      <c r="KVD19" s="691"/>
      <c r="KVE19" s="691"/>
      <c r="KVF19" s="691"/>
      <c r="KVG19" s="691"/>
      <c r="KVH19" s="691"/>
      <c r="KVI19" s="691"/>
      <c r="KVJ19" s="691"/>
      <c r="KVK19" s="691"/>
      <c r="KVL19" s="691"/>
      <c r="KVM19" s="691"/>
      <c r="KVN19" s="691"/>
      <c r="KVO19" s="691"/>
      <c r="KVP19" s="691"/>
      <c r="KVQ19" s="691"/>
      <c r="KVR19" s="691"/>
      <c r="KVS19" s="691"/>
      <c r="KVT19" s="691"/>
      <c r="KVU19" s="691"/>
      <c r="KVV19" s="691"/>
      <c r="KVW19" s="691"/>
      <c r="KVX19" s="691"/>
      <c r="KVY19" s="691"/>
      <c r="KVZ19" s="691"/>
      <c r="KWA19" s="691"/>
      <c r="KWB19" s="691"/>
      <c r="KWC19" s="691"/>
      <c r="KWD19" s="691"/>
      <c r="KWE19" s="691"/>
      <c r="KWF19" s="691"/>
      <c r="KWG19" s="691"/>
      <c r="KWH19" s="691"/>
      <c r="KWI19" s="691"/>
      <c r="KWJ19" s="691"/>
      <c r="KWK19" s="691"/>
      <c r="KWL19" s="691"/>
      <c r="KWM19" s="691"/>
      <c r="KWN19" s="691"/>
      <c r="KWO19" s="691"/>
      <c r="KWP19" s="691"/>
      <c r="KWQ19" s="691"/>
      <c r="KWR19" s="691"/>
      <c r="KWS19" s="691"/>
      <c r="KWT19" s="691"/>
      <c r="KWU19" s="691"/>
      <c r="KWV19" s="691"/>
      <c r="KWW19" s="691"/>
      <c r="KWX19" s="691"/>
      <c r="KWY19" s="691"/>
      <c r="KWZ19" s="691"/>
      <c r="KXA19" s="691"/>
      <c r="KXB19" s="691"/>
      <c r="KXC19" s="691"/>
      <c r="KXD19" s="691"/>
      <c r="KXE19" s="691"/>
      <c r="KXF19" s="691"/>
      <c r="KXG19" s="691"/>
      <c r="KXH19" s="691"/>
      <c r="KXI19" s="691"/>
      <c r="KXJ19" s="691"/>
      <c r="KXK19" s="691"/>
      <c r="KXL19" s="691"/>
      <c r="KXM19" s="691"/>
      <c r="KXN19" s="691"/>
      <c r="KXO19" s="691"/>
      <c r="KXP19" s="691"/>
      <c r="KXQ19" s="691"/>
      <c r="KXR19" s="691"/>
      <c r="KXS19" s="691"/>
      <c r="KXT19" s="691"/>
      <c r="KXU19" s="691"/>
      <c r="KXV19" s="691"/>
      <c r="KXW19" s="691"/>
      <c r="KXX19" s="691"/>
      <c r="KXY19" s="691"/>
      <c r="KXZ19" s="691"/>
      <c r="KYA19" s="691"/>
      <c r="KYB19" s="691"/>
      <c r="KYC19" s="691"/>
      <c r="KYD19" s="691"/>
      <c r="KYE19" s="691"/>
      <c r="KYF19" s="691"/>
      <c r="KYG19" s="691"/>
      <c r="KYH19" s="691"/>
      <c r="KYI19" s="691"/>
      <c r="KYJ19" s="691"/>
      <c r="KYK19" s="691"/>
      <c r="KYL19" s="691"/>
      <c r="KYM19" s="691"/>
      <c r="KYN19" s="691"/>
      <c r="KYO19" s="691"/>
      <c r="KYP19" s="691"/>
      <c r="KYQ19" s="691"/>
      <c r="KYR19" s="691"/>
      <c r="KYS19" s="691"/>
      <c r="KYT19" s="691"/>
      <c r="KYU19" s="691"/>
      <c r="KYV19" s="691"/>
      <c r="KYW19" s="691"/>
      <c r="KYX19" s="691"/>
      <c r="KYY19" s="691"/>
      <c r="KYZ19" s="691"/>
      <c r="KZA19" s="691"/>
      <c r="KZB19" s="691"/>
      <c r="KZC19" s="691"/>
      <c r="KZD19" s="691"/>
      <c r="KZE19" s="691"/>
      <c r="KZF19" s="691"/>
      <c r="KZG19" s="691"/>
      <c r="KZH19" s="691"/>
      <c r="KZI19" s="691"/>
      <c r="KZJ19" s="691"/>
      <c r="KZK19" s="691"/>
      <c r="KZL19" s="691"/>
      <c r="KZM19" s="691"/>
      <c r="KZN19" s="691"/>
      <c r="KZO19" s="691"/>
      <c r="KZP19" s="691"/>
      <c r="KZQ19" s="691"/>
      <c r="KZR19" s="691"/>
      <c r="KZS19" s="691"/>
      <c r="KZT19" s="691"/>
      <c r="KZU19" s="691"/>
      <c r="KZV19" s="691"/>
      <c r="KZW19" s="691"/>
      <c r="KZX19" s="691"/>
      <c r="KZY19" s="691"/>
      <c r="KZZ19" s="691"/>
      <c r="LAA19" s="691"/>
      <c r="LAB19" s="691"/>
      <c r="LAC19" s="691"/>
      <c r="LAD19" s="691"/>
      <c r="LAE19" s="691"/>
      <c r="LAF19" s="691"/>
      <c r="LAG19" s="691"/>
      <c r="LAH19" s="691"/>
      <c r="LAI19" s="691"/>
      <c r="LAJ19" s="691"/>
      <c r="LAK19" s="691"/>
      <c r="LAL19" s="691"/>
      <c r="LAM19" s="691"/>
      <c r="LAN19" s="691"/>
      <c r="LAO19" s="691"/>
      <c r="LAP19" s="691"/>
      <c r="LAQ19" s="691"/>
      <c r="LAR19" s="691"/>
      <c r="LAS19" s="691"/>
      <c r="LAT19" s="691"/>
      <c r="LAU19" s="691"/>
      <c r="LAV19" s="691"/>
      <c r="LAW19" s="691"/>
      <c r="LAX19" s="691"/>
      <c r="LAY19" s="691"/>
      <c r="LAZ19" s="691"/>
      <c r="LBA19" s="691"/>
      <c r="LBB19" s="691"/>
      <c r="LBC19" s="691"/>
      <c r="LBD19" s="691"/>
      <c r="LBE19" s="691"/>
      <c r="LBF19" s="691"/>
      <c r="LBG19" s="691"/>
      <c r="LBH19" s="691"/>
      <c r="LBI19" s="691"/>
      <c r="LBJ19" s="691"/>
      <c r="LBK19" s="691"/>
      <c r="LBL19" s="691"/>
      <c r="LBM19" s="691"/>
      <c r="LBN19" s="691"/>
      <c r="LBO19" s="691"/>
      <c r="LBP19" s="691"/>
      <c r="LBQ19" s="691"/>
      <c r="LBR19" s="691"/>
      <c r="LBS19" s="691"/>
      <c r="LBT19" s="691"/>
      <c r="LBU19" s="691"/>
      <c r="LBV19" s="691"/>
      <c r="LBW19" s="691"/>
      <c r="LBX19" s="691"/>
      <c r="LBY19" s="691"/>
      <c r="LBZ19" s="691"/>
      <c r="LCA19" s="691"/>
      <c r="LCB19" s="691"/>
      <c r="LCC19" s="691"/>
      <c r="LCD19" s="691"/>
      <c r="LCE19" s="691"/>
      <c r="LCF19" s="691"/>
      <c r="LCG19" s="691"/>
      <c r="LCH19" s="691"/>
      <c r="LCI19" s="691"/>
      <c r="LCJ19" s="691"/>
      <c r="LCK19" s="691"/>
      <c r="LCL19" s="691"/>
      <c r="LCM19" s="691"/>
      <c r="LCN19" s="691"/>
      <c r="LCO19" s="691"/>
      <c r="LCP19" s="691"/>
      <c r="LCQ19" s="691"/>
      <c r="LCR19" s="691"/>
      <c r="LCS19" s="691"/>
      <c r="LCT19" s="691"/>
      <c r="LCU19" s="691"/>
      <c r="LCV19" s="691"/>
      <c r="LCW19" s="691"/>
      <c r="LCX19" s="691"/>
      <c r="LCY19" s="691"/>
      <c r="LCZ19" s="691"/>
      <c r="LDA19" s="691"/>
      <c r="LDB19" s="691"/>
      <c r="LDC19" s="691"/>
      <c r="LDD19" s="691"/>
      <c r="LDE19" s="691"/>
      <c r="LDF19" s="691"/>
      <c r="LDG19" s="691"/>
      <c r="LDH19" s="691"/>
      <c r="LDI19" s="691"/>
      <c r="LDJ19" s="691"/>
      <c r="LDK19" s="691"/>
      <c r="LDL19" s="691"/>
      <c r="LDM19" s="691"/>
      <c r="LDN19" s="691"/>
      <c r="LDO19" s="691"/>
      <c r="LDP19" s="691"/>
      <c r="LDQ19" s="691"/>
      <c r="LDR19" s="691"/>
      <c r="LDS19" s="691"/>
      <c r="LDT19" s="691"/>
      <c r="LDU19" s="691"/>
      <c r="LDV19" s="691"/>
      <c r="LDW19" s="691"/>
      <c r="LDX19" s="691"/>
      <c r="LDY19" s="691"/>
      <c r="LDZ19" s="691"/>
      <c r="LEA19" s="691"/>
      <c r="LEB19" s="691"/>
      <c r="LEC19" s="691"/>
      <c r="LED19" s="691"/>
      <c r="LEE19" s="691"/>
      <c r="LEF19" s="691"/>
      <c r="LEG19" s="691"/>
      <c r="LEH19" s="691"/>
      <c r="LEI19" s="691"/>
      <c r="LEJ19" s="691"/>
      <c r="LEK19" s="691"/>
      <c r="LEL19" s="691"/>
      <c r="LEM19" s="691"/>
      <c r="LEN19" s="691"/>
      <c r="LEO19" s="691"/>
      <c r="LEP19" s="691"/>
      <c r="LEQ19" s="691"/>
      <c r="LER19" s="691"/>
      <c r="LES19" s="691"/>
      <c r="LET19" s="691"/>
      <c r="LEU19" s="691"/>
      <c r="LEV19" s="691"/>
      <c r="LEW19" s="691"/>
      <c r="LEX19" s="691"/>
      <c r="LEY19" s="691"/>
      <c r="LEZ19" s="691"/>
      <c r="LFA19" s="691"/>
      <c r="LFB19" s="691"/>
      <c r="LFC19" s="691"/>
      <c r="LFD19" s="691"/>
      <c r="LFE19" s="691"/>
      <c r="LFF19" s="691"/>
      <c r="LFG19" s="691"/>
      <c r="LFH19" s="691"/>
      <c r="LFI19" s="691"/>
      <c r="LFJ19" s="691"/>
      <c r="LFK19" s="691"/>
      <c r="LFL19" s="691"/>
      <c r="LFM19" s="691"/>
      <c r="LFN19" s="691"/>
      <c r="LFO19" s="691"/>
      <c r="LFP19" s="691"/>
      <c r="LFQ19" s="691"/>
      <c r="LFR19" s="691"/>
      <c r="LFS19" s="691"/>
      <c r="LFT19" s="691"/>
      <c r="LFU19" s="691"/>
      <c r="LFV19" s="691"/>
      <c r="LFW19" s="691"/>
      <c r="LFX19" s="691"/>
      <c r="LFY19" s="691"/>
      <c r="LFZ19" s="691"/>
      <c r="LGA19" s="691"/>
      <c r="LGB19" s="691"/>
      <c r="LGC19" s="691"/>
      <c r="LGD19" s="691"/>
      <c r="LGE19" s="691"/>
      <c r="LGF19" s="691"/>
      <c r="LGG19" s="691"/>
      <c r="LGH19" s="691"/>
      <c r="LGI19" s="691"/>
      <c r="LGJ19" s="691"/>
      <c r="LGK19" s="691"/>
      <c r="LGL19" s="691"/>
      <c r="LGM19" s="691"/>
      <c r="LGN19" s="691"/>
      <c r="LGO19" s="691"/>
      <c r="LGP19" s="691"/>
      <c r="LGQ19" s="691"/>
      <c r="LGR19" s="691"/>
      <c r="LGS19" s="691"/>
      <c r="LGT19" s="691"/>
      <c r="LGU19" s="691"/>
      <c r="LGV19" s="691"/>
      <c r="LGW19" s="691"/>
      <c r="LGX19" s="691"/>
      <c r="LGY19" s="691"/>
      <c r="LGZ19" s="691"/>
      <c r="LHA19" s="691"/>
      <c r="LHB19" s="691"/>
      <c r="LHC19" s="691"/>
      <c r="LHD19" s="691"/>
      <c r="LHE19" s="691"/>
      <c r="LHF19" s="691"/>
      <c r="LHG19" s="691"/>
      <c r="LHH19" s="691"/>
      <c r="LHI19" s="691"/>
      <c r="LHJ19" s="691"/>
      <c r="LHK19" s="691"/>
      <c r="LHL19" s="691"/>
      <c r="LHM19" s="691"/>
      <c r="LHN19" s="691"/>
      <c r="LHO19" s="691"/>
      <c r="LHP19" s="691"/>
      <c r="LHQ19" s="691"/>
      <c r="LHR19" s="691"/>
      <c r="LHS19" s="691"/>
      <c r="LHT19" s="691"/>
      <c r="LHU19" s="691"/>
      <c r="LHV19" s="691"/>
      <c r="LHW19" s="691"/>
      <c r="LHX19" s="691"/>
      <c r="LHY19" s="691"/>
      <c r="LHZ19" s="691"/>
      <c r="LIA19" s="691"/>
      <c r="LIB19" s="691"/>
      <c r="LIC19" s="691"/>
      <c r="LID19" s="691"/>
      <c r="LIE19" s="691"/>
      <c r="LIF19" s="691"/>
      <c r="LIG19" s="691"/>
      <c r="LIH19" s="691"/>
      <c r="LII19" s="691"/>
      <c r="LIJ19" s="691"/>
      <c r="LIK19" s="691"/>
      <c r="LIL19" s="691"/>
      <c r="LIM19" s="691"/>
      <c r="LIN19" s="691"/>
      <c r="LIO19" s="691"/>
      <c r="LIP19" s="691"/>
      <c r="LIQ19" s="691"/>
      <c r="LIR19" s="691"/>
      <c r="LIS19" s="691"/>
      <c r="LIT19" s="691"/>
      <c r="LIU19" s="691"/>
      <c r="LIV19" s="691"/>
      <c r="LIW19" s="691"/>
      <c r="LIX19" s="691"/>
      <c r="LIY19" s="691"/>
      <c r="LIZ19" s="691"/>
      <c r="LJA19" s="691"/>
      <c r="LJB19" s="691"/>
      <c r="LJC19" s="691"/>
      <c r="LJD19" s="691"/>
      <c r="LJE19" s="691"/>
      <c r="LJF19" s="691"/>
      <c r="LJG19" s="691"/>
      <c r="LJH19" s="691"/>
      <c r="LJI19" s="691"/>
      <c r="LJJ19" s="691"/>
      <c r="LJK19" s="691"/>
      <c r="LJL19" s="691"/>
      <c r="LJM19" s="691"/>
      <c r="LJN19" s="691"/>
      <c r="LJO19" s="691"/>
      <c r="LJP19" s="691"/>
      <c r="LJQ19" s="691"/>
      <c r="LJR19" s="691"/>
      <c r="LJS19" s="691"/>
      <c r="LJT19" s="691"/>
      <c r="LJU19" s="691"/>
      <c r="LJV19" s="691"/>
      <c r="LJW19" s="691"/>
      <c r="LJX19" s="691"/>
      <c r="LJY19" s="691"/>
      <c r="LJZ19" s="691"/>
      <c r="LKA19" s="691"/>
      <c r="LKB19" s="691"/>
      <c r="LKC19" s="691"/>
      <c r="LKD19" s="691"/>
      <c r="LKE19" s="691"/>
      <c r="LKF19" s="691"/>
      <c r="LKG19" s="691"/>
      <c r="LKH19" s="691"/>
      <c r="LKI19" s="691"/>
      <c r="LKJ19" s="691"/>
      <c r="LKK19" s="691"/>
      <c r="LKL19" s="691"/>
      <c r="LKM19" s="691"/>
      <c r="LKN19" s="691"/>
      <c r="LKO19" s="691"/>
      <c r="LKP19" s="691"/>
      <c r="LKQ19" s="691"/>
      <c r="LKR19" s="691"/>
      <c r="LKS19" s="691"/>
      <c r="LKT19" s="691"/>
      <c r="LKU19" s="691"/>
      <c r="LKV19" s="691"/>
      <c r="LKW19" s="691"/>
      <c r="LKX19" s="691"/>
      <c r="LKY19" s="691"/>
      <c r="LKZ19" s="691"/>
      <c r="LLA19" s="691"/>
      <c r="LLB19" s="691"/>
      <c r="LLC19" s="691"/>
      <c r="LLD19" s="691"/>
      <c r="LLE19" s="691"/>
      <c r="LLF19" s="691"/>
      <c r="LLG19" s="691"/>
      <c r="LLH19" s="691"/>
      <c r="LLI19" s="691"/>
      <c r="LLJ19" s="691"/>
      <c r="LLK19" s="691"/>
      <c r="LLL19" s="691"/>
      <c r="LLM19" s="691"/>
      <c r="LLN19" s="691"/>
      <c r="LLO19" s="691"/>
      <c r="LLP19" s="691"/>
      <c r="LLQ19" s="691"/>
      <c r="LLR19" s="691"/>
      <c r="LLS19" s="691"/>
      <c r="LLT19" s="691"/>
      <c r="LLU19" s="691"/>
      <c r="LLV19" s="691"/>
      <c r="LLW19" s="691"/>
      <c r="LLX19" s="691"/>
      <c r="LLY19" s="691"/>
      <c r="LLZ19" s="691"/>
      <c r="LMA19" s="691"/>
      <c r="LMB19" s="691"/>
      <c r="LMC19" s="691"/>
      <c r="LMD19" s="691"/>
      <c r="LME19" s="691"/>
      <c r="LMF19" s="691"/>
      <c r="LMG19" s="691"/>
      <c r="LMH19" s="691"/>
      <c r="LMI19" s="691"/>
      <c r="LMJ19" s="691"/>
      <c r="LMK19" s="691"/>
      <c r="LML19" s="691"/>
      <c r="LMM19" s="691"/>
      <c r="LMN19" s="691"/>
      <c r="LMO19" s="691"/>
      <c r="LMP19" s="691"/>
      <c r="LMQ19" s="691"/>
      <c r="LMR19" s="691"/>
      <c r="LMS19" s="691"/>
      <c r="LMT19" s="691"/>
      <c r="LMU19" s="691"/>
      <c r="LMV19" s="691"/>
      <c r="LMW19" s="691"/>
      <c r="LMX19" s="691"/>
      <c r="LMY19" s="691"/>
      <c r="LMZ19" s="691"/>
      <c r="LNA19" s="691"/>
      <c r="LNB19" s="691"/>
      <c r="LNC19" s="691"/>
      <c r="LND19" s="691"/>
      <c r="LNE19" s="691"/>
      <c r="LNF19" s="691"/>
      <c r="LNG19" s="691"/>
      <c r="LNH19" s="691"/>
      <c r="LNI19" s="691"/>
      <c r="LNJ19" s="691"/>
      <c r="LNK19" s="691"/>
      <c r="LNL19" s="691"/>
      <c r="LNM19" s="691"/>
      <c r="LNN19" s="691"/>
      <c r="LNO19" s="691"/>
      <c r="LNP19" s="691"/>
      <c r="LNQ19" s="691"/>
      <c r="LNR19" s="691"/>
      <c r="LNS19" s="691"/>
      <c r="LNT19" s="691"/>
      <c r="LNU19" s="691"/>
      <c r="LNV19" s="691"/>
      <c r="LNW19" s="691"/>
      <c r="LNX19" s="691"/>
      <c r="LNY19" s="691"/>
      <c r="LNZ19" s="691"/>
      <c r="LOA19" s="691"/>
      <c r="LOB19" s="691"/>
      <c r="LOC19" s="691"/>
      <c r="LOD19" s="691"/>
      <c r="LOE19" s="691"/>
      <c r="LOF19" s="691"/>
      <c r="LOG19" s="691"/>
      <c r="LOH19" s="691"/>
      <c r="LOI19" s="691"/>
      <c r="LOJ19" s="691"/>
      <c r="LOK19" s="691"/>
      <c r="LOL19" s="691"/>
      <c r="LOM19" s="691"/>
      <c r="LON19" s="691"/>
      <c r="LOO19" s="691"/>
      <c r="LOP19" s="691"/>
      <c r="LOQ19" s="691"/>
      <c r="LOR19" s="691"/>
      <c r="LOS19" s="691"/>
      <c r="LOT19" s="691"/>
      <c r="LOU19" s="691"/>
      <c r="LOV19" s="691"/>
      <c r="LOW19" s="691"/>
      <c r="LOX19" s="691"/>
      <c r="LOY19" s="691"/>
      <c r="LOZ19" s="691"/>
      <c r="LPA19" s="691"/>
      <c r="LPB19" s="691"/>
      <c r="LPC19" s="691"/>
      <c r="LPD19" s="691"/>
      <c r="LPE19" s="691"/>
      <c r="LPF19" s="691"/>
      <c r="LPG19" s="691"/>
      <c r="LPH19" s="691"/>
      <c r="LPI19" s="691"/>
      <c r="LPJ19" s="691"/>
      <c r="LPK19" s="691"/>
      <c r="LPL19" s="691"/>
      <c r="LPM19" s="691"/>
      <c r="LPN19" s="691"/>
      <c r="LPO19" s="691"/>
      <c r="LPP19" s="691"/>
      <c r="LPQ19" s="691"/>
      <c r="LPR19" s="691"/>
      <c r="LPS19" s="691"/>
      <c r="LPT19" s="691"/>
      <c r="LPU19" s="691"/>
      <c r="LPV19" s="691"/>
      <c r="LPW19" s="691"/>
      <c r="LPX19" s="691"/>
      <c r="LPY19" s="691"/>
      <c r="LPZ19" s="691"/>
      <c r="LQA19" s="691"/>
      <c r="LQB19" s="691"/>
      <c r="LQC19" s="691"/>
      <c r="LQD19" s="691"/>
      <c r="LQE19" s="691"/>
      <c r="LQF19" s="691"/>
      <c r="LQG19" s="691"/>
      <c r="LQH19" s="691"/>
      <c r="LQI19" s="691"/>
      <c r="LQJ19" s="691"/>
      <c r="LQK19" s="691"/>
      <c r="LQL19" s="691"/>
      <c r="LQM19" s="691"/>
      <c r="LQN19" s="691"/>
      <c r="LQO19" s="691"/>
      <c r="LQP19" s="691"/>
      <c r="LQQ19" s="691"/>
      <c r="LQR19" s="691"/>
      <c r="LQS19" s="691"/>
      <c r="LQT19" s="691"/>
      <c r="LQU19" s="691"/>
      <c r="LQV19" s="691"/>
      <c r="LQW19" s="691"/>
      <c r="LQX19" s="691"/>
      <c r="LQY19" s="691"/>
      <c r="LQZ19" s="691"/>
      <c r="LRA19" s="691"/>
      <c r="LRB19" s="691"/>
      <c r="LRC19" s="691"/>
      <c r="LRD19" s="691"/>
      <c r="LRE19" s="691"/>
      <c r="LRF19" s="691"/>
      <c r="LRG19" s="691"/>
      <c r="LRH19" s="691"/>
      <c r="LRI19" s="691"/>
      <c r="LRJ19" s="691"/>
      <c r="LRK19" s="691"/>
      <c r="LRL19" s="691"/>
      <c r="LRM19" s="691"/>
      <c r="LRN19" s="691"/>
      <c r="LRO19" s="691"/>
      <c r="LRP19" s="691"/>
      <c r="LRQ19" s="691"/>
      <c r="LRR19" s="691"/>
      <c r="LRS19" s="691"/>
      <c r="LRT19" s="691"/>
      <c r="LRU19" s="691"/>
      <c r="LRV19" s="691"/>
      <c r="LRW19" s="691"/>
      <c r="LRX19" s="691"/>
      <c r="LRY19" s="691"/>
      <c r="LRZ19" s="691"/>
      <c r="LSA19" s="691"/>
      <c r="LSB19" s="691"/>
      <c r="LSC19" s="691"/>
      <c r="LSD19" s="691"/>
      <c r="LSE19" s="691"/>
      <c r="LSF19" s="691"/>
      <c r="LSG19" s="691"/>
      <c r="LSH19" s="691"/>
      <c r="LSI19" s="691"/>
      <c r="LSJ19" s="691"/>
      <c r="LSK19" s="691"/>
      <c r="LSL19" s="691"/>
      <c r="LSM19" s="691"/>
      <c r="LSN19" s="691"/>
      <c r="LSO19" s="691"/>
      <c r="LSP19" s="691"/>
      <c r="LSQ19" s="691"/>
      <c r="LSR19" s="691"/>
      <c r="LSS19" s="691"/>
      <c r="LST19" s="691"/>
      <c r="LSU19" s="691"/>
      <c r="LSV19" s="691"/>
      <c r="LSW19" s="691"/>
      <c r="LSX19" s="691"/>
      <c r="LSY19" s="691"/>
      <c r="LSZ19" s="691"/>
      <c r="LTA19" s="691"/>
      <c r="LTB19" s="691"/>
      <c r="LTC19" s="691"/>
      <c r="LTD19" s="691"/>
      <c r="LTE19" s="691"/>
      <c r="LTF19" s="691"/>
      <c r="LTG19" s="691"/>
      <c r="LTH19" s="691"/>
      <c r="LTI19" s="691"/>
      <c r="LTJ19" s="691"/>
      <c r="LTK19" s="691"/>
      <c r="LTL19" s="691"/>
      <c r="LTM19" s="691"/>
      <c r="LTN19" s="691"/>
      <c r="LTO19" s="691"/>
      <c r="LTP19" s="691"/>
      <c r="LTQ19" s="691"/>
      <c r="LTR19" s="691"/>
      <c r="LTS19" s="691"/>
      <c r="LTT19" s="691"/>
      <c r="LTU19" s="691"/>
      <c r="LTV19" s="691"/>
      <c r="LTW19" s="691"/>
      <c r="LTX19" s="691"/>
      <c r="LTY19" s="691"/>
      <c r="LTZ19" s="691"/>
      <c r="LUA19" s="691"/>
      <c r="LUB19" s="691"/>
      <c r="LUC19" s="691"/>
      <c r="LUD19" s="691"/>
      <c r="LUE19" s="691"/>
      <c r="LUF19" s="691"/>
      <c r="LUG19" s="691"/>
      <c r="LUH19" s="691"/>
      <c r="LUI19" s="691"/>
      <c r="LUJ19" s="691"/>
      <c r="LUK19" s="691"/>
      <c r="LUL19" s="691"/>
      <c r="LUM19" s="691"/>
      <c r="LUN19" s="691"/>
      <c r="LUO19" s="691"/>
      <c r="LUP19" s="691"/>
      <c r="LUQ19" s="691"/>
      <c r="LUR19" s="691"/>
      <c r="LUS19" s="691"/>
      <c r="LUT19" s="691"/>
      <c r="LUU19" s="691"/>
      <c r="LUV19" s="691"/>
      <c r="LUW19" s="691"/>
      <c r="LUX19" s="691"/>
      <c r="LUY19" s="691"/>
      <c r="LUZ19" s="691"/>
      <c r="LVA19" s="691"/>
      <c r="LVB19" s="691"/>
      <c r="LVC19" s="691"/>
      <c r="LVD19" s="691"/>
      <c r="LVE19" s="691"/>
      <c r="LVF19" s="691"/>
      <c r="LVG19" s="691"/>
      <c r="LVH19" s="691"/>
      <c r="LVI19" s="691"/>
      <c r="LVJ19" s="691"/>
      <c r="LVK19" s="691"/>
      <c r="LVL19" s="691"/>
      <c r="LVM19" s="691"/>
      <c r="LVN19" s="691"/>
      <c r="LVO19" s="691"/>
      <c r="LVP19" s="691"/>
      <c r="LVQ19" s="691"/>
      <c r="LVR19" s="691"/>
      <c r="LVS19" s="691"/>
      <c r="LVT19" s="691"/>
      <c r="LVU19" s="691"/>
      <c r="LVV19" s="691"/>
      <c r="LVW19" s="691"/>
      <c r="LVX19" s="691"/>
      <c r="LVY19" s="691"/>
      <c r="LVZ19" s="691"/>
      <c r="LWA19" s="691"/>
      <c r="LWB19" s="691"/>
      <c r="LWC19" s="691"/>
      <c r="LWD19" s="691"/>
      <c r="LWE19" s="691"/>
      <c r="LWF19" s="691"/>
      <c r="LWG19" s="691"/>
      <c r="LWH19" s="691"/>
      <c r="LWI19" s="691"/>
      <c r="LWJ19" s="691"/>
      <c r="LWK19" s="691"/>
      <c r="LWL19" s="691"/>
      <c r="LWM19" s="691"/>
      <c r="LWN19" s="691"/>
      <c r="LWO19" s="691"/>
      <c r="LWP19" s="691"/>
      <c r="LWQ19" s="691"/>
      <c r="LWR19" s="691"/>
      <c r="LWS19" s="691"/>
      <c r="LWT19" s="691"/>
      <c r="LWU19" s="691"/>
      <c r="LWV19" s="691"/>
      <c r="LWW19" s="691"/>
      <c r="LWX19" s="691"/>
      <c r="LWY19" s="691"/>
      <c r="LWZ19" s="691"/>
      <c r="LXA19" s="691"/>
      <c r="LXB19" s="691"/>
      <c r="LXC19" s="691"/>
      <c r="LXD19" s="691"/>
      <c r="LXE19" s="691"/>
      <c r="LXF19" s="691"/>
      <c r="LXG19" s="691"/>
      <c r="LXH19" s="691"/>
      <c r="LXI19" s="691"/>
      <c r="LXJ19" s="691"/>
      <c r="LXK19" s="691"/>
      <c r="LXL19" s="691"/>
      <c r="LXM19" s="691"/>
      <c r="LXN19" s="691"/>
      <c r="LXO19" s="691"/>
      <c r="LXP19" s="691"/>
      <c r="LXQ19" s="691"/>
      <c r="LXR19" s="691"/>
      <c r="LXS19" s="691"/>
      <c r="LXT19" s="691"/>
      <c r="LXU19" s="691"/>
      <c r="LXV19" s="691"/>
      <c r="LXW19" s="691"/>
      <c r="LXX19" s="691"/>
      <c r="LXY19" s="691"/>
      <c r="LXZ19" s="691"/>
      <c r="LYA19" s="691"/>
      <c r="LYB19" s="691"/>
      <c r="LYC19" s="691"/>
      <c r="LYD19" s="691"/>
      <c r="LYE19" s="691"/>
      <c r="LYF19" s="691"/>
      <c r="LYG19" s="691"/>
      <c r="LYH19" s="691"/>
      <c r="LYI19" s="691"/>
      <c r="LYJ19" s="691"/>
      <c r="LYK19" s="691"/>
      <c r="LYL19" s="691"/>
      <c r="LYM19" s="691"/>
      <c r="LYN19" s="691"/>
      <c r="LYO19" s="691"/>
      <c r="LYP19" s="691"/>
      <c r="LYQ19" s="691"/>
      <c r="LYR19" s="691"/>
      <c r="LYS19" s="691"/>
      <c r="LYT19" s="691"/>
      <c r="LYU19" s="691"/>
      <c r="LYV19" s="691"/>
      <c r="LYW19" s="691"/>
      <c r="LYX19" s="691"/>
      <c r="LYY19" s="691"/>
      <c r="LYZ19" s="691"/>
      <c r="LZA19" s="691"/>
      <c r="LZB19" s="691"/>
      <c r="LZC19" s="691"/>
      <c r="LZD19" s="691"/>
      <c r="LZE19" s="691"/>
      <c r="LZF19" s="691"/>
      <c r="LZG19" s="691"/>
      <c r="LZH19" s="691"/>
      <c r="LZI19" s="691"/>
      <c r="LZJ19" s="691"/>
      <c r="LZK19" s="691"/>
      <c r="LZL19" s="691"/>
      <c r="LZM19" s="691"/>
      <c r="LZN19" s="691"/>
      <c r="LZO19" s="691"/>
      <c r="LZP19" s="691"/>
      <c r="LZQ19" s="691"/>
      <c r="LZR19" s="691"/>
      <c r="LZS19" s="691"/>
      <c r="LZT19" s="691"/>
      <c r="LZU19" s="691"/>
      <c r="LZV19" s="691"/>
      <c r="LZW19" s="691"/>
      <c r="LZX19" s="691"/>
      <c r="LZY19" s="691"/>
      <c r="LZZ19" s="691"/>
      <c r="MAA19" s="691"/>
      <c r="MAB19" s="691"/>
      <c r="MAC19" s="691"/>
      <c r="MAD19" s="691"/>
      <c r="MAE19" s="691"/>
      <c r="MAF19" s="691"/>
      <c r="MAG19" s="691"/>
      <c r="MAH19" s="691"/>
      <c r="MAI19" s="691"/>
      <c r="MAJ19" s="691"/>
      <c r="MAK19" s="691"/>
      <c r="MAL19" s="691"/>
      <c r="MAM19" s="691"/>
      <c r="MAN19" s="691"/>
      <c r="MAO19" s="691"/>
      <c r="MAP19" s="691"/>
      <c r="MAQ19" s="691"/>
      <c r="MAR19" s="691"/>
      <c r="MAS19" s="691"/>
      <c r="MAT19" s="691"/>
      <c r="MAU19" s="691"/>
      <c r="MAV19" s="691"/>
      <c r="MAW19" s="691"/>
      <c r="MAX19" s="691"/>
      <c r="MAY19" s="691"/>
      <c r="MAZ19" s="691"/>
      <c r="MBA19" s="691"/>
      <c r="MBB19" s="691"/>
      <c r="MBC19" s="691"/>
      <c r="MBD19" s="691"/>
      <c r="MBE19" s="691"/>
      <c r="MBF19" s="691"/>
      <c r="MBG19" s="691"/>
      <c r="MBH19" s="691"/>
      <c r="MBI19" s="691"/>
      <c r="MBJ19" s="691"/>
      <c r="MBK19" s="691"/>
      <c r="MBL19" s="691"/>
      <c r="MBM19" s="691"/>
      <c r="MBN19" s="691"/>
      <c r="MBO19" s="691"/>
      <c r="MBP19" s="691"/>
      <c r="MBQ19" s="691"/>
      <c r="MBR19" s="691"/>
      <c r="MBS19" s="691"/>
      <c r="MBT19" s="691"/>
      <c r="MBU19" s="691"/>
      <c r="MBV19" s="691"/>
      <c r="MBW19" s="691"/>
      <c r="MBX19" s="691"/>
      <c r="MBY19" s="691"/>
      <c r="MBZ19" s="691"/>
      <c r="MCA19" s="691"/>
      <c r="MCB19" s="691"/>
      <c r="MCC19" s="691"/>
      <c r="MCD19" s="691"/>
      <c r="MCE19" s="691"/>
      <c r="MCF19" s="691"/>
      <c r="MCG19" s="691"/>
      <c r="MCH19" s="691"/>
      <c r="MCI19" s="691"/>
      <c r="MCJ19" s="691"/>
      <c r="MCK19" s="691"/>
      <c r="MCL19" s="691"/>
      <c r="MCM19" s="691"/>
      <c r="MCN19" s="691"/>
      <c r="MCO19" s="691"/>
      <c r="MCP19" s="691"/>
      <c r="MCQ19" s="691"/>
      <c r="MCR19" s="691"/>
      <c r="MCS19" s="691"/>
      <c r="MCT19" s="691"/>
      <c r="MCU19" s="691"/>
      <c r="MCV19" s="691"/>
      <c r="MCW19" s="691"/>
      <c r="MCX19" s="691"/>
      <c r="MCY19" s="691"/>
      <c r="MCZ19" s="691"/>
      <c r="MDA19" s="691"/>
      <c r="MDB19" s="691"/>
      <c r="MDC19" s="691"/>
      <c r="MDD19" s="691"/>
      <c r="MDE19" s="691"/>
      <c r="MDF19" s="691"/>
      <c r="MDG19" s="691"/>
      <c r="MDH19" s="691"/>
      <c r="MDI19" s="691"/>
      <c r="MDJ19" s="691"/>
      <c r="MDK19" s="691"/>
      <c r="MDL19" s="691"/>
      <c r="MDM19" s="691"/>
      <c r="MDN19" s="691"/>
      <c r="MDO19" s="691"/>
      <c r="MDP19" s="691"/>
      <c r="MDQ19" s="691"/>
      <c r="MDR19" s="691"/>
      <c r="MDS19" s="691"/>
      <c r="MDT19" s="691"/>
      <c r="MDU19" s="691"/>
      <c r="MDV19" s="691"/>
      <c r="MDW19" s="691"/>
      <c r="MDX19" s="691"/>
      <c r="MDY19" s="691"/>
      <c r="MDZ19" s="691"/>
      <c r="MEA19" s="691"/>
      <c r="MEB19" s="691"/>
      <c r="MEC19" s="691"/>
      <c r="MED19" s="691"/>
      <c r="MEE19" s="691"/>
      <c r="MEF19" s="691"/>
      <c r="MEG19" s="691"/>
      <c r="MEH19" s="691"/>
      <c r="MEI19" s="691"/>
      <c r="MEJ19" s="691"/>
      <c r="MEK19" s="691"/>
      <c r="MEL19" s="691"/>
      <c r="MEM19" s="691"/>
      <c r="MEN19" s="691"/>
      <c r="MEO19" s="691"/>
      <c r="MEP19" s="691"/>
      <c r="MEQ19" s="691"/>
      <c r="MER19" s="691"/>
      <c r="MES19" s="691"/>
      <c r="MET19" s="691"/>
      <c r="MEU19" s="691"/>
      <c r="MEV19" s="691"/>
      <c r="MEW19" s="691"/>
      <c r="MEX19" s="691"/>
      <c r="MEY19" s="691"/>
      <c r="MEZ19" s="691"/>
      <c r="MFA19" s="691"/>
      <c r="MFB19" s="691"/>
      <c r="MFC19" s="691"/>
      <c r="MFD19" s="691"/>
      <c r="MFE19" s="691"/>
      <c r="MFF19" s="691"/>
      <c r="MFG19" s="691"/>
      <c r="MFH19" s="691"/>
      <c r="MFI19" s="691"/>
      <c r="MFJ19" s="691"/>
      <c r="MFK19" s="691"/>
      <c r="MFL19" s="691"/>
      <c r="MFM19" s="691"/>
      <c r="MFN19" s="691"/>
      <c r="MFO19" s="691"/>
      <c r="MFP19" s="691"/>
      <c r="MFQ19" s="691"/>
      <c r="MFR19" s="691"/>
      <c r="MFS19" s="691"/>
      <c r="MFT19" s="691"/>
      <c r="MFU19" s="691"/>
      <c r="MFV19" s="691"/>
      <c r="MFW19" s="691"/>
      <c r="MFX19" s="691"/>
      <c r="MFY19" s="691"/>
      <c r="MFZ19" s="691"/>
      <c r="MGA19" s="691"/>
      <c r="MGB19" s="691"/>
      <c r="MGC19" s="691"/>
      <c r="MGD19" s="691"/>
      <c r="MGE19" s="691"/>
      <c r="MGF19" s="691"/>
      <c r="MGG19" s="691"/>
      <c r="MGH19" s="691"/>
      <c r="MGI19" s="691"/>
      <c r="MGJ19" s="691"/>
      <c r="MGK19" s="691"/>
      <c r="MGL19" s="691"/>
      <c r="MGM19" s="691"/>
      <c r="MGN19" s="691"/>
      <c r="MGO19" s="691"/>
      <c r="MGP19" s="691"/>
      <c r="MGQ19" s="691"/>
      <c r="MGR19" s="691"/>
      <c r="MGS19" s="691"/>
      <c r="MGT19" s="691"/>
      <c r="MGU19" s="691"/>
      <c r="MGV19" s="691"/>
      <c r="MGW19" s="691"/>
      <c r="MGX19" s="691"/>
      <c r="MGY19" s="691"/>
      <c r="MGZ19" s="691"/>
      <c r="MHA19" s="691"/>
      <c r="MHB19" s="691"/>
      <c r="MHC19" s="691"/>
      <c r="MHD19" s="691"/>
      <c r="MHE19" s="691"/>
      <c r="MHF19" s="691"/>
      <c r="MHG19" s="691"/>
      <c r="MHH19" s="691"/>
      <c r="MHI19" s="691"/>
      <c r="MHJ19" s="691"/>
      <c r="MHK19" s="691"/>
      <c r="MHL19" s="691"/>
      <c r="MHM19" s="691"/>
      <c r="MHN19" s="691"/>
      <c r="MHO19" s="691"/>
      <c r="MHP19" s="691"/>
      <c r="MHQ19" s="691"/>
      <c r="MHR19" s="691"/>
      <c r="MHS19" s="691"/>
      <c r="MHT19" s="691"/>
      <c r="MHU19" s="691"/>
      <c r="MHV19" s="691"/>
      <c r="MHW19" s="691"/>
      <c r="MHX19" s="691"/>
      <c r="MHY19" s="691"/>
      <c r="MHZ19" s="691"/>
      <c r="MIA19" s="691"/>
      <c r="MIB19" s="691"/>
      <c r="MIC19" s="691"/>
      <c r="MID19" s="691"/>
      <c r="MIE19" s="691"/>
      <c r="MIF19" s="691"/>
      <c r="MIG19" s="691"/>
      <c r="MIH19" s="691"/>
      <c r="MII19" s="691"/>
      <c r="MIJ19" s="691"/>
      <c r="MIK19" s="691"/>
      <c r="MIL19" s="691"/>
      <c r="MIM19" s="691"/>
      <c r="MIN19" s="691"/>
      <c r="MIO19" s="691"/>
      <c r="MIP19" s="691"/>
      <c r="MIQ19" s="691"/>
      <c r="MIR19" s="691"/>
      <c r="MIS19" s="691"/>
      <c r="MIT19" s="691"/>
      <c r="MIU19" s="691"/>
      <c r="MIV19" s="691"/>
      <c r="MIW19" s="691"/>
      <c r="MIX19" s="691"/>
      <c r="MIY19" s="691"/>
      <c r="MIZ19" s="691"/>
      <c r="MJA19" s="691"/>
      <c r="MJB19" s="691"/>
      <c r="MJC19" s="691"/>
      <c r="MJD19" s="691"/>
      <c r="MJE19" s="691"/>
      <c r="MJF19" s="691"/>
      <c r="MJG19" s="691"/>
      <c r="MJH19" s="691"/>
      <c r="MJI19" s="691"/>
      <c r="MJJ19" s="691"/>
      <c r="MJK19" s="691"/>
      <c r="MJL19" s="691"/>
      <c r="MJM19" s="691"/>
      <c r="MJN19" s="691"/>
      <c r="MJO19" s="691"/>
      <c r="MJP19" s="691"/>
      <c r="MJQ19" s="691"/>
      <c r="MJR19" s="691"/>
      <c r="MJS19" s="691"/>
      <c r="MJT19" s="691"/>
      <c r="MJU19" s="691"/>
      <c r="MJV19" s="691"/>
      <c r="MJW19" s="691"/>
      <c r="MJX19" s="691"/>
      <c r="MJY19" s="691"/>
      <c r="MJZ19" s="691"/>
      <c r="MKA19" s="691"/>
      <c r="MKB19" s="691"/>
      <c r="MKC19" s="691"/>
      <c r="MKD19" s="691"/>
      <c r="MKE19" s="691"/>
      <c r="MKF19" s="691"/>
      <c r="MKG19" s="691"/>
      <c r="MKH19" s="691"/>
      <c r="MKI19" s="691"/>
      <c r="MKJ19" s="691"/>
      <c r="MKK19" s="691"/>
      <c r="MKL19" s="691"/>
      <c r="MKM19" s="691"/>
      <c r="MKN19" s="691"/>
      <c r="MKO19" s="691"/>
      <c r="MKP19" s="691"/>
      <c r="MKQ19" s="691"/>
      <c r="MKR19" s="691"/>
      <c r="MKS19" s="691"/>
      <c r="MKT19" s="691"/>
      <c r="MKU19" s="691"/>
      <c r="MKV19" s="691"/>
      <c r="MKW19" s="691"/>
      <c r="MKX19" s="691"/>
      <c r="MKY19" s="691"/>
      <c r="MKZ19" s="691"/>
      <c r="MLA19" s="691"/>
      <c r="MLB19" s="691"/>
      <c r="MLC19" s="691"/>
      <c r="MLD19" s="691"/>
      <c r="MLE19" s="691"/>
      <c r="MLF19" s="691"/>
      <c r="MLG19" s="691"/>
      <c r="MLH19" s="691"/>
      <c r="MLI19" s="691"/>
      <c r="MLJ19" s="691"/>
      <c r="MLK19" s="691"/>
      <c r="MLL19" s="691"/>
      <c r="MLM19" s="691"/>
      <c r="MLN19" s="691"/>
      <c r="MLO19" s="691"/>
      <c r="MLP19" s="691"/>
      <c r="MLQ19" s="691"/>
      <c r="MLR19" s="691"/>
      <c r="MLS19" s="691"/>
      <c r="MLT19" s="691"/>
      <c r="MLU19" s="691"/>
      <c r="MLV19" s="691"/>
      <c r="MLW19" s="691"/>
      <c r="MLX19" s="691"/>
      <c r="MLY19" s="691"/>
      <c r="MLZ19" s="691"/>
      <c r="MMA19" s="691"/>
      <c r="MMB19" s="691"/>
      <c r="MMC19" s="691"/>
      <c r="MMD19" s="691"/>
      <c r="MME19" s="691"/>
      <c r="MMF19" s="691"/>
      <c r="MMG19" s="691"/>
      <c r="MMH19" s="691"/>
      <c r="MMI19" s="691"/>
      <c r="MMJ19" s="691"/>
      <c r="MMK19" s="691"/>
      <c r="MML19" s="691"/>
      <c r="MMM19" s="691"/>
      <c r="MMN19" s="691"/>
      <c r="MMO19" s="691"/>
      <c r="MMP19" s="691"/>
      <c r="MMQ19" s="691"/>
      <c r="MMR19" s="691"/>
      <c r="MMS19" s="691"/>
      <c r="MMT19" s="691"/>
      <c r="MMU19" s="691"/>
      <c r="MMV19" s="691"/>
      <c r="MMW19" s="691"/>
      <c r="MMX19" s="691"/>
      <c r="MMY19" s="691"/>
      <c r="MMZ19" s="691"/>
      <c r="MNA19" s="691"/>
      <c r="MNB19" s="691"/>
      <c r="MNC19" s="691"/>
      <c r="MND19" s="691"/>
      <c r="MNE19" s="691"/>
      <c r="MNF19" s="691"/>
      <c r="MNG19" s="691"/>
      <c r="MNH19" s="691"/>
      <c r="MNI19" s="691"/>
      <c r="MNJ19" s="691"/>
      <c r="MNK19" s="691"/>
      <c r="MNL19" s="691"/>
      <c r="MNM19" s="691"/>
      <c r="MNN19" s="691"/>
      <c r="MNO19" s="691"/>
      <c r="MNP19" s="691"/>
      <c r="MNQ19" s="691"/>
      <c r="MNR19" s="691"/>
      <c r="MNS19" s="691"/>
      <c r="MNT19" s="691"/>
      <c r="MNU19" s="691"/>
      <c r="MNV19" s="691"/>
      <c r="MNW19" s="691"/>
      <c r="MNX19" s="691"/>
      <c r="MNY19" s="691"/>
      <c r="MNZ19" s="691"/>
      <c r="MOA19" s="691"/>
      <c r="MOB19" s="691"/>
      <c r="MOC19" s="691"/>
      <c r="MOD19" s="691"/>
      <c r="MOE19" s="691"/>
      <c r="MOF19" s="691"/>
      <c r="MOG19" s="691"/>
      <c r="MOH19" s="691"/>
      <c r="MOI19" s="691"/>
      <c r="MOJ19" s="691"/>
      <c r="MOK19" s="691"/>
      <c r="MOL19" s="691"/>
      <c r="MOM19" s="691"/>
      <c r="MON19" s="691"/>
      <c r="MOO19" s="691"/>
      <c r="MOP19" s="691"/>
      <c r="MOQ19" s="691"/>
      <c r="MOR19" s="691"/>
      <c r="MOS19" s="691"/>
      <c r="MOT19" s="691"/>
      <c r="MOU19" s="691"/>
      <c r="MOV19" s="691"/>
      <c r="MOW19" s="691"/>
      <c r="MOX19" s="691"/>
      <c r="MOY19" s="691"/>
      <c r="MOZ19" s="691"/>
      <c r="MPA19" s="691"/>
      <c r="MPB19" s="691"/>
      <c r="MPC19" s="691"/>
      <c r="MPD19" s="691"/>
      <c r="MPE19" s="691"/>
      <c r="MPF19" s="691"/>
      <c r="MPG19" s="691"/>
      <c r="MPH19" s="691"/>
      <c r="MPI19" s="691"/>
      <c r="MPJ19" s="691"/>
      <c r="MPK19" s="691"/>
      <c r="MPL19" s="691"/>
      <c r="MPM19" s="691"/>
      <c r="MPN19" s="691"/>
      <c r="MPO19" s="691"/>
      <c r="MPP19" s="691"/>
      <c r="MPQ19" s="691"/>
      <c r="MPR19" s="691"/>
      <c r="MPS19" s="691"/>
      <c r="MPT19" s="691"/>
      <c r="MPU19" s="691"/>
      <c r="MPV19" s="691"/>
      <c r="MPW19" s="691"/>
      <c r="MPX19" s="691"/>
      <c r="MPY19" s="691"/>
      <c r="MPZ19" s="691"/>
      <c r="MQA19" s="691"/>
      <c r="MQB19" s="691"/>
      <c r="MQC19" s="691"/>
      <c r="MQD19" s="691"/>
      <c r="MQE19" s="691"/>
      <c r="MQF19" s="691"/>
      <c r="MQG19" s="691"/>
      <c r="MQH19" s="691"/>
      <c r="MQI19" s="691"/>
      <c r="MQJ19" s="691"/>
      <c r="MQK19" s="691"/>
      <c r="MQL19" s="691"/>
      <c r="MQM19" s="691"/>
      <c r="MQN19" s="691"/>
      <c r="MQO19" s="691"/>
      <c r="MQP19" s="691"/>
      <c r="MQQ19" s="691"/>
      <c r="MQR19" s="691"/>
      <c r="MQS19" s="691"/>
      <c r="MQT19" s="691"/>
      <c r="MQU19" s="691"/>
      <c r="MQV19" s="691"/>
      <c r="MQW19" s="691"/>
      <c r="MQX19" s="691"/>
      <c r="MQY19" s="691"/>
      <c r="MQZ19" s="691"/>
      <c r="MRA19" s="691"/>
      <c r="MRB19" s="691"/>
      <c r="MRC19" s="691"/>
      <c r="MRD19" s="691"/>
      <c r="MRE19" s="691"/>
      <c r="MRF19" s="691"/>
      <c r="MRG19" s="691"/>
      <c r="MRH19" s="691"/>
      <c r="MRI19" s="691"/>
      <c r="MRJ19" s="691"/>
      <c r="MRK19" s="691"/>
      <c r="MRL19" s="691"/>
      <c r="MRM19" s="691"/>
      <c r="MRN19" s="691"/>
      <c r="MRO19" s="691"/>
      <c r="MRP19" s="691"/>
      <c r="MRQ19" s="691"/>
      <c r="MRR19" s="691"/>
      <c r="MRS19" s="691"/>
      <c r="MRT19" s="691"/>
      <c r="MRU19" s="691"/>
      <c r="MRV19" s="691"/>
      <c r="MRW19" s="691"/>
      <c r="MRX19" s="691"/>
      <c r="MRY19" s="691"/>
      <c r="MRZ19" s="691"/>
      <c r="MSA19" s="691"/>
      <c r="MSB19" s="691"/>
      <c r="MSC19" s="691"/>
      <c r="MSD19" s="691"/>
      <c r="MSE19" s="691"/>
      <c r="MSF19" s="691"/>
      <c r="MSG19" s="691"/>
      <c r="MSH19" s="691"/>
      <c r="MSI19" s="691"/>
      <c r="MSJ19" s="691"/>
      <c r="MSK19" s="691"/>
      <c r="MSL19" s="691"/>
      <c r="MSM19" s="691"/>
      <c r="MSN19" s="691"/>
      <c r="MSO19" s="691"/>
      <c r="MSP19" s="691"/>
      <c r="MSQ19" s="691"/>
      <c r="MSR19" s="691"/>
      <c r="MSS19" s="691"/>
      <c r="MST19" s="691"/>
      <c r="MSU19" s="691"/>
      <c r="MSV19" s="691"/>
      <c r="MSW19" s="691"/>
      <c r="MSX19" s="691"/>
      <c r="MSY19" s="691"/>
      <c r="MSZ19" s="691"/>
      <c r="MTA19" s="691"/>
      <c r="MTB19" s="691"/>
      <c r="MTC19" s="691"/>
      <c r="MTD19" s="691"/>
      <c r="MTE19" s="691"/>
      <c r="MTF19" s="691"/>
      <c r="MTG19" s="691"/>
      <c r="MTH19" s="691"/>
      <c r="MTI19" s="691"/>
      <c r="MTJ19" s="691"/>
      <c r="MTK19" s="691"/>
      <c r="MTL19" s="691"/>
      <c r="MTM19" s="691"/>
      <c r="MTN19" s="691"/>
      <c r="MTO19" s="691"/>
      <c r="MTP19" s="691"/>
      <c r="MTQ19" s="691"/>
      <c r="MTR19" s="691"/>
      <c r="MTS19" s="691"/>
      <c r="MTT19" s="691"/>
      <c r="MTU19" s="691"/>
      <c r="MTV19" s="691"/>
      <c r="MTW19" s="691"/>
      <c r="MTX19" s="691"/>
      <c r="MTY19" s="691"/>
      <c r="MTZ19" s="691"/>
      <c r="MUA19" s="691"/>
      <c r="MUB19" s="691"/>
      <c r="MUC19" s="691"/>
      <c r="MUD19" s="691"/>
      <c r="MUE19" s="691"/>
      <c r="MUF19" s="691"/>
      <c r="MUG19" s="691"/>
      <c r="MUH19" s="691"/>
      <c r="MUI19" s="691"/>
      <c r="MUJ19" s="691"/>
      <c r="MUK19" s="691"/>
      <c r="MUL19" s="691"/>
      <c r="MUM19" s="691"/>
      <c r="MUN19" s="691"/>
      <c r="MUO19" s="691"/>
      <c r="MUP19" s="691"/>
      <c r="MUQ19" s="691"/>
      <c r="MUR19" s="691"/>
      <c r="MUS19" s="691"/>
      <c r="MUT19" s="691"/>
      <c r="MUU19" s="691"/>
      <c r="MUV19" s="691"/>
      <c r="MUW19" s="691"/>
      <c r="MUX19" s="691"/>
      <c r="MUY19" s="691"/>
      <c r="MUZ19" s="691"/>
      <c r="MVA19" s="691"/>
      <c r="MVB19" s="691"/>
      <c r="MVC19" s="691"/>
      <c r="MVD19" s="691"/>
      <c r="MVE19" s="691"/>
      <c r="MVF19" s="691"/>
      <c r="MVG19" s="691"/>
      <c r="MVH19" s="691"/>
      <c r="MVI19" s="691"/>
      <c r="MVJ19" s="691"/>
      <c r="MVK19" s="691"/>
      <c r="MVL19" s="691"/>
      <c r="MVM19" s="691"/>
      <c r="MVN19" s="691"/>
      <c r="MVO19" s="691"/>
      <c r="MVP19" s="691"/>
      <c r="MVQ19" s="691"/>
      <c r="MVR19" s="691"/>
      <c r="MVS19" s="691"/>
      <c r="MVT19" s="691"/>
      <c r="MVU19" s="691"/>
      <c r="MVV19" s="691"/>
      <c r="MVW19" s="691"/>
      <c r="MVX19" s="691"/>
      <c r="MVY19" s="691"/>
      <c r="MVZ19" s="691"/>
      <c r="MWA19" s="691"/>
      <c r="MWB19" s="691"/>
      <c r="MWC19" s="691"/>
      <c r="MWD19" s="691"/>
      <c r="MWE19" s="691"/>
      <c r="MWF19" s="691"/>
      <c r="MWG19" s="691"/>
      <c r="MWH19" s="691"/>
      <c r="MWI19" s="691"/>
      <c r="MWJ19" s="691"/>
      <c r="MWK19" s="691"/>
      <c r="MWL19" s="691"/>
      <c r="MWM19" s="691"/>
      <c r="MWN19" s="691"/>
      <c r="MWO19" s="691"/>
      <c r="MWP19" s="691"/>
      <c r="MWQ19" s="691"/>
      <c r="MWR19" s="691"/>
      <c r="MWS19" s="691"/>
      <c r="MWT19" s="691"/>
      <c r="MWU19" s="691"/>
      <c r="MWV19" s="691"/>
      <c r="MWW19" s="691"/>
      <c r="MWX19" s="691"/>
      <c r="MWY19" s="691"/>
      <c r="MWZ19" s="691"/>
      <c r="MXA19" s="691"/>
      <c r="MXB19" s="691"/>
      <c r="MXC19" s="691"/>
      <c r="MXD19" s="691"/>
      <c r="MXE19" s="691"/>
      <c r="MXF19" s="691"/>
      <c r="MXG19" s="691"/>
      <c r="MXH19" s="691"/>
      <c r="MXI19" s="691"/>
      <c r="MXJ19" s="691"/>
      <c r="MXK19" s="691"/>
      <c r="MXL19" s="691"/>
      <c r="MXM19" s="691"/>
      <c r="MXN19" s="691"/>
      <c r="MXO19" s="691"/>
      <c r="MXP19" s="691"/>
      <c r="MXQ19" s="691"/>
      <c r="MXR19" s="691"/>
      <c r="MXS19" s="691"/>
      <c r="MXT19" s="691"/>
      <c r="MXU19" s="691"/>
      <c r="MXV19" s="691"/>
      <c r="MXW19" s="691"/>
      <c r="MXX19" s="691"/>
      <c r="MXY19" s="691"/>
      <c r="MXZ19" s="691"/>
      <c r="MYA19" s="691"/>
      <c r="MYB19" s="691"/>
      <c r="MYC19" s="691"/>
      <c r="MYD19" s="691"/>
      <c r="MYE19" s="691"/>
      <c r="MYF19" s="691"/>
      <c r="MYG19" s="691"/>
      <c r="MYH19" s="691"/>
      <c r="MYI19" s="691"/>
      <c r="MYJ19" s="691"/>
      <c r="MYK19" s="691"/>
      <c r="MYL19" s="691"/>
      <c r="MYM19" s="691"/>
      <c r="MYN19" s="691"/>
      <c r="MYO19" s="691"/>
      <c r="MYP19" s="691"/>
      <c r="MYQ19" s="691"/>
      <c r="MYR19" s="691"/>
      <c r="MYS19" s="691"/>
      <c r="MYT19" s="691"/>
      <c r="MYU19" s="691"/>
      <c r="MYV19" s="691"/>
      <c r="MYW19" s="691"/>
      <c r="MYX19" s="691"/>
      <c r="MYY19" s="691"/>
      <c r="MYZ19" s="691"/>
      <c r="MZA19" s="691"/>
      <c r="MZB19" s="691"/>
      <c r="MZC19" s="691"/>
      <c r="MZD19" s="691"/>
      <c r="MZE19" s="691"/>
      <c r="MZF19" s="691"/>
      <c r="MZG19" s="691"/>
      <c r="MZH19" s="691"/>
      <c r="MZI19" s="691"/>
      <c r="MZJ19" s="691"/>
      <c r="MZK19" s="691"/>
      <c r="MZL19" s="691"/>
      <c r="MZM19" s="691"/>
      <c r="MZN19" s="691"/>
      <c r="MZO19" s="691"/>
      <c r="MZP19" s="691"/>
      <c r="MZQ19" s="691"/>
      <c r="MZR19" s="691"/>
      <c r="MZS19" s="691"/>
      <c r="MZT19" s="691"/>
      <c r="MZU19" s="691"/>
      <c r="MZV19" s="691"/>
      <c r="MZW19" s="691"/>
      <c r="MZX19" s="691"/>
      <c r="MZY19" s="691"/>
      <c r="MZZ19" s="691"/>
      <c r="NAA19" s="691"/>
      <c r="NAB19" s="691"/>
      <c r="NAC19" s="691"/>
      <c r="NAD19" s="691"/>
      <c r="NAE19" s="691"/>
      <c r="NAF19" s="691"/>
      <c r="NAG19" s="691"/>
      <c r="NAH19" s="691"/>
      <c r="NAI19" s="691"/>
      <c r="NAJ19" s="691"/>
      <c r="NAK19" s="691"/>
      <c r="NAL19" s="691"/>
      <c r="NAM19" s="691"/>
      <c r="NAN19" s="691"/>
      <c r="NAO19" s="691"/>
      <c r="NAP19" s="691"/>
      <c r="NAQ19" s="691"/>
      <c r="NAR19" s="691"/>
      <c r="NAS19" s="691"/>
      <c r="NAT19" s="691"/>
      <c r="NAU19" s="691"/>
      <c r="NAV19" s="691"/>
      <c r="NAW19" s="691"/>
      <c r="NAX19" s="691"/>
      <c r="NAY19" s="691"/>
      <c r="NAZ19" s="691"/>
      <c r="NBA19" s="691"/>
      <c r="NBB19" s="691"/>
      <c r="NBC19" s="691"/>
      <c r="NBD19" s="691"/>
      <c r="NBE19" s="691"/>
      <c r="NBF19" s="691"/>
      <c r="NBG19" s="691"/>
      <c r="NBH19" s="691"/>
      <c r="NBI19" s="691"/>
      <c r="NBJ19" s="691"/>
      <c r="NBK19" s="691"/>
      <c r="NBL19" s="691"/>
      <c r="NBM19" s="691"/>
      <c r="NBN19" s="691"/>
      <c r="NBO19" s="691"/>
      <c r="NBP19" s="691"/>
      <c r="NBQ19" s="691"/>
      <c r="NBR19" s="691"/>
      <c r="NBS19" s="691"/>
      <c r="NBT19" s="691"/>
      <c r="NBU19" s="691"/>
      <c r="NBV19" s="691"/>
      <c r="NBW19" s="691"/>
      <c r="NBX19" s="691"/>
      <c r="NBY19" s="691"/>
      <c r="NBZ19" s="691"/>
      <c r="NCA19" s="691"/>
      <c r="NCB19" s="691"/>
      <c r="NCC19" s="691"/>
      <c r="NCD19" s="691"/>
      <c r="NCE19" s="691"/>
      <c r="NCF19" s="691"/>
      <c r="NCG19" s="691"/>
      <c r="NCH19" s="691"/>
      <c r="NCI19" s="691"/>
      <c r="NCJ19" s="691"/>
      <c r="NCK19" s="691"/>
      <c r="NCL19" s="691"/>
      <c r="NCM19" s="691"/>
      <c r="NCN19" s="691"/>
      <c r="NCO19" s="691"/>
      <c r="NCP19" s="691"/>
      <c r="NCQ19" s="691"/>
      <c r="NCR19" s="691"/>
      <c r="NCS19" s="691"/>
      <c r="NCT19" s="691"/>
      <c r="NCU19" s="691"/>
      <c r="NCV19" s="691"/>
      <c r="NCW19" s="691"/>
      <c r="NCX19" s="691"/>
      <c r="NCY19" s="691"/>
      <c r="NCZ19" s="691"/>
      <c r="NDA19" s="691"/>
      <c r="NDB19" s="691"/>
      <c r="NDC19" s="691"/>
      <c r="NDD19" s="691"/>
      <c r="NDE19" s="691"/>
      <c r="NDF19" s="691"/>
      <c r="NDG19" s="691"/>
      <c r="NDH19" s="691"/>
      <c r="NDI19" s="691"/>
      <c r="NDJ19" s="691"/>
      <c r="NDK19" s="691"/>
      <c r="NDL19" s="691"/>
      <c r="NDM19" s="691"/>
      <c r="NDN19" s="691"/>
      <c r="NDO19" s="691"/>
      <c r="NDP19" s="691"/>
      <c r="NDQ19" s="691"/>
      <c r="NDR19" s="691"/>
      <c r="NDS19" s="691"/>
      <c r="NDT19" s="691"/>
      <c r="NDU19" s="691"/>
      <c r="NDV19" s="691"/>
      <c r="NDW19" s="691"/>
      <c r="NDX19" s="691"/>
      <c r="NDY19" s="691"/>
      <c r="NDZ19" s="691"/>
      <c r="NEA19" s="691"/>
      <c r="NEB19" s="691"/>
      <c r="NEC19" s="691"/>
      <c r="NED19" s="691"/>
      <c r="NEE19" s="691"/>
      <c r="NEF19" s="691"/>
      <c r="NEG19" s="691"/>
      <c r="NEH19" s="691"/>
      <c r="NEI19" s="691"/>
      <c r="NEJ19" s="691"/>
      <c r="NEK19" s="691"/>
      <c r="NEL19" s="691"/>
      <c r="NEM19" s="691"/>
      <c r="NEN19" s="691"/>
      <c r="NEO19" s="691"/>
      <c r="NEP19" s="691"/>
      <c r="NEQ19" s="691"/>
      <c r="NER19" s="691"/>
      <c r="NES19" s="691"/>
      <c r="NET19" s="691"/>
      <c r="NEU19" s="691"/>
      <c r="NEV19" s="691"/>
      <c r="NEW19" s="691"/>
      <c r="NEX19" s="691"/>
      <c r="NEY19" s="691"/>
      <c r="NEZ19" s="691"/>
      <c r="NFA19" s="691"/>
      <c r="NFB19" s="691"/>
      <c r="NFC19" s="691"/>
      <c r="NFD19" s="691"/>
      <c r="NFE19" s="691"/>
      <c r="NFF19" s="691"/>
      <c r="NFG19" s="691"/>
      <c r="NFH19" s="691"/>
      <c r="NFI19" s="691"/>
      <c r="NFJ19" s="691"/>
      <c r="NFK19" s="691"/>
      <c r="NFL19" s="691"/>
      <c r="NFM19" s="691"/>
      <c r="NFN19" s="691"/>
      <c r="NFO19" s="691"/>
      <c r="NFP19" s="691"/>
      <c r="NFQ19" s="691"/>
      <c r="NFR19" s="691"/>
      <c r="NFS19" s="691"/>
      <c r="NFT19" s="691"/>
      <c r="NFU19" s="691"/>
      <c r="NFV19" s="691"/>
      <c r="NFW19" s="691"/>
      <c r="NFX19" s="691"/>
      <c r="NFY19" s="691"/>
      <c r="NFZ19" s="691"/>
      <c r="NGA19" s="691"/>
      <c r="NGB19" s="691"/>
      <c r="NGC19" s="691"/>
      <c r="NGD19" s="691"/>
      <c r="NGE19" s="691"/>
      <c r="NGF19" s="691"/>
      <c r="NGG19" s="691"/>
      <c r="NGH19" s="691"/>
      <c r="NGI19" s="691"/>
      <c r="NGJ19" s="691"/>
      <c r="NGK19" s="691"/>
      <c r="NGL19" s="691"/>
      <c r="NGM19" s="691"/>
      <c r="NGN19" s="691"/>
      <c r="NGO19" s="691"/>
      <c r="NGP19" s="691"/>
      <c r="NGQ19" s="691"/>
      <c r="NGR19" s="691"/>
      <c r="NGS19" s="691"/>
      <c r="NGT19" s="691"/>
      <c r="NGU19" s="691"/>
      <c r="NGV19" s="691"/>
      <c r="NGW19" s="691"/>
      <c r="NGX19" s="691"/>
      <c r="NGY19" s="691"/>
      <c r="NGZ19" s="691"/>
      <c r="NHA19" s="691"/>
      <c r="NHB19" s="691"/>
      <c r="NHC19" s="691"/>
      <c r="NHD19" s="691"/>
      <c r="NHE19" s="691"/>
      <c r="NHF19" s="691"/>
      <c r="NHG19" s="691"/>
      <c r="NHH19" s="691"/>
      <c r="NHI19" s="691"/>
      <c r="NHJ19" s="691"/>
      <c r="NHK19" s="691"/>
      <c r="NHL19" s="691"/>
      <c r="NHM19" s="691"/>
      <c r="NHN19" s="691"/>
      <c r="NHO19" s="691"/>
      <c r="NHP19" s="691"/>
      <c r="NHQ19" s="691"/>
      <c r="NHR19" s="691"/>
      <c r="NHS19" s="691"/>
      <c r="NHT19" s="691"/>
      <c r="NHU19" s="691"/>
      <c r="NHV19" s="691"/>
      <c r="NHW19" s="691"/>
      <c r="NHX19" s="691"/>
      <c r="NHY19" s="691"/>
      <c r="NHZ19" s="691"/>
      <c r="NIA19" s="691"/>
      <c r="NIB19" s="691"/>
      <c r="NIC19" s="691"/>
      <c r="NID19" s="691"/>
      <c r="NIE19" s="691"/>
      <c r="NIF19" s="691"/>
      <c r="NIG19" s="691"/>
      <c r="NIH19" s="691"/>
      <c r="NII19" s="691"/>
      <c r="NIJ19" s="691"/>
      <c r="NIK19" s="691"/>
      <c r="NIL19" s="691"/>
      <c r="NIM19" s="691"/>
      <c r="NIN19" s="691"/>
      <c r="NIO19" s="691"/>
      <c r="NIP19" s="691"/>
      <c r="NIQ19" s="691"/>
      <c r="NIR19" s="691"/>
      <c r="NIS19" s="691"/>
      <c r="NIT19" s="691"/>
      <c r="NIU19" s="691"/>
      <c r="NIV19" s="691"/>
      <c r="NIW19" s="691"/>
      <c r="NIX19" s="691"/>
      <c r="NIY19" s="691"/>
      <c r="NIZ19" s="691"/>
      <c r="NJA19" s="691"/>
      <c r="NJB19" s="691"/>
      <c r="NJC19" s="691"/>
      <c r="NJD19" s="691"/>
      <c r="NJE19" s="691"/>
      <c r="NJF19" s="691"/>
      <c r="NJG19" s="691"/>
      <c r="NJH19" s="691"/>
      <c r="NJI19" s="691"/>
      <c r="NJJ19" s="691"/>
      <c r="NJK19" s="691"/>
      <c r="NJL19" s="691"/>
      <c r="NJM19" s="691"/>
      <c r="NJN19" s="691"/>
      <c r="NJO19" s="691"/>
      <c r="NJP19" s="691"/>
      <c r="NJQ19" s="691"/>
      <c r="NJR19" s="691"/>
      <c r="NJS19" s="691"/>
      <c r="NJT19" s="691"/>
      <c r="NJU19" s="691"/>
      <c r="NJV19" s="691"/>
      <c r="NJW19" s="691"/>
      <c r="NJX19" s="691"/>
      <c r="NJY19" s="691"/>
      <c r="NJZ19" s="691"/>
      <c r="NKA19" s="691"/>
      <c r="NKB19" s="691"/>
      <c r="NKC19" s="691"/>
      <c r="NKD19" s="691"/>
      <c r="NKE19" s="691"/>
      <c r="NKF19" s="691"/>
      <c r="NKG19" s="691"/>
      <c r="NKH19" s="691"/>
      <c r="NKI19" s="691"/>
      <c r="NKJ19" s="691"/>
      <c r="NKK19" s="691"/>
      <c r="NKL19" s="691"/>
      <c r="NKM19" s="691"/>
      <c r="NKN19" s="691"/>
      <c r="NKO19" s="691"/>
      <c r="NKP19" s="691"/>
      <c r="NKQ19" s="691"/>
      <c r="NKR19" s="691"/>
      <c r="NKS19" s="691"/>
      <c r="NKT19" s="691"/>
      <c r="NKU19" s="691"/>
      <c r="NKV19" s="691"/>
      <c r="NKW19" s="691"/>
      <c r="NKX19" s="691"/>
      <c r="NKY19" s="691"/>
      <c r="NKZ19" s="691"/>
      <c r="NLA19" s="691"/>
      <c r="NLB19" s="691"/>
      <c r="NLC19" s="691"/>
      <c r="NLD19" s="691"/>
      <c r="NLE19" s="691"/>
      <c r="NLF19" s="691"/>
      <c r="NLG19" s="691"/>
      <c r="NLH19" s="691"/>
      <c r="NLI19" s="691"/>
      <c r="NLJ19" s="691"/>
      <c r="NLK19" s="691"/>
      <c r="NLL19" s="691"/>
      <c r="NLM19" s="691"/>
      <c r="NLN19" s="691"/>
      <c r="NLO19" s="691"/>
      <c r="NLP19" s="691"/>
      <c r="NLQ19" s="691"/>
      <c r="NLR19" s="691"/>
      <c r="NLS19" s="691"/>
      <c r="NLT19" s="691"/>
      <c r="NLU19" s="691"/>
      <c r="NLV19" s="691"/>
      <c r="NLW19" s="691"/>
      <c r="NLX19" s="691"/>
      <c r="NLY19" s="691"/>
      <c r="NLZ19" s="691"/>
      <c r="NMA19" s="691"/>
      <c r="NMB19" s="691"/>
      <c r="NMC19" s="691"/>
      <c r="NMD19" s="691"/>
      <c r="NME19" s="691"/>
      <c r="NMF19" s="691"/>
      <c r="NMG19" s="691"/>
      <c r="NMH19" s="691"/>
      <c r="NMI19" s="691"/>
      <c r="NMJ19" s="691"/>
      <c r="NMK19" s="691"/>
      <c r="NML19" s="691"/>
      <c r="NMM19" s="691"/>
      <c r="NMN19" s="691"/>
      <c r="NMO19" s="691"/>
      <c r="NMP19" s="691"/>
      <c r="NMQ19" s="691"/>
      <c r="NMR19" s="691"/>
      <c r="NMS19" s="691"/>
      <c r="NMT19" s="691"/>
      <c r="NMU19" s="691"/>
      <c r="NMV19" s="691"/>
      <c r="NMW19" s="691"/>
      <c r="NMX19" s="691"/>
      <c r="NMY19" s="691"/>
      <c r="NMZ19" s="691"/>
      <c r="NNA19" s="691"/>
      <c r="NNB19" s="691"/>
      <c r="NNC19" s="691"/>
      <c r="NND19" s="691"/>
      <c r="NNE19" s="691"/>
      <c r="NNF19" s="691"/>
      <c r="NNG19" s="691"/>
      <c r="NNH19" s="691"/>
      <c r="NNI19" s="691"/>
      <c r="NNJ19" s="691"/>
      <c r="NNK19" s="691"/>
      <c r="NNL19" s="691"/>
      <c r="NNM19" s="691"/>
      <c r="NNN19" s="691"/>
      <c r="NNO19" s="691"/>
      <c r="NNP19" s="691"/>
      <c r="NNQ19" s="691"/>
      <c r="NNR19" s="691"/>
      <c r="NNS19" s="691"/>
      <c r="NNT19" s="691"/>
      <c r="NNU19" s="691"/>
      <c r="NNV19" s="691"/>
      <c r="NNW19" s="691"/>
      <c r="NNX19" s="691"/>
      <c r="NNY19" s="691"/>
      <c r="NNZ19" s="691"/>
      <c r="NOA19" s="691"/>
      <c r="NOB19" s="691"/>
      <c r="NOC19" s="691"/>
      <c r="NOD19" s="691"/>
      <c r="NOE19" s="691"/>
      <c r="NOF19" s="691"/>
      <c r="NOG19" s="691"/>
      <c r="NOH19" s="691"/>
      <c r="NOI19" s="691"/>
      <c r="NOJ19" s="691"/>
      <c r="NOK19" s="691"/>
      <c r="NOL19" s="691"/>
      <c r="NOM19" s="691"/>
      <c r="NON19" s="691"/>
      <c r="NOO19" s="691"/>
      <c r="NOP19" s="691"/>
      <c r="NOQ19" s="691"/>
      <c r="NOR19" s="691"/>
      <c r="NOS19" s="691"/>
      <c r="NOT19" s="691"/>
      <c r="NOU19" s="691"/>
      <c r="NOV19" s="691"/>
      <c r="NOW19" s="691"/>
      <c r="NOX19" s="691"/>
      <c r="NOY19" s="691"/>
      <c r="NOZ19" s="691"/>
      <c r="NPA19" s="691"/>
      <c r="NPB19" s="691"/>
      <c r="NPC19" s="691"/>
      <c r="NPD19" s="691"/>
      <c r="NPE19" s="691"/>
      <c r="NPF19" s="691"/>
      <c r="NPG19" s="691"/>
      <c r="NPH19" s="691"/>
      <c r="NPI19" s="691"/>
      <c r="NPJ19" s="691"/>
      <c r="NPK19" s="691"/>
      <c r="NPL19" s="691"/>
      <c r="NPM19" s="691"/>
      <c r="NPN19" s="691"/>
      <c r="NPO19" s="691"/>
      <c r="NPP19" s="691"/>
      <c r="NPQ19" s="691"/>
      <c r="NPR19" s="691"/>
      <c r="NPS19" s="691"/>
      <c r="NPT19" s="691"/>
      <c r="NPU19" s="691"/>
      <c r="NPV19" s="691"/>
      <c r="NPW19" s="691"/>
      <c r="NPX19" s="691"/>
      <c r="NPY19" s="691"/>
      <c r="NPZ19" s="691"/>
      <c r="NQA19" s="691"/>
      <c r="NQB19" s="691"/>
      <c r="NQC19" s="691"/>
      <c r="NQD19" s="691"/>
      <c r="NQE19" s="691"/>
      <c r="NQF19" s="691"/>
      <c r="NQG19" s="691"/>
      <c r="NQH19" s="691"/>
      <c r="NQI19" s="691"/>
      <c r="NQJ19" s="691"/>
      <c r="NQK19" s="691"/>
      <c r="NQL19" s="691"/>
      <c r="NQM19" s="691"/>
      <c r="NQN19" s="691"/>
      <c r="NQO19" s="691"/>
      <c r="NQP19" s="691"/>
      <c r="NQQ19" s="691"/>
      <c r="NQR19" s="691"/>
      <c r="NQS19" s="691"/>
      <c r="NQT19" s="691"/>
      <c r="NQU19" s="691"/>
      <c r="NQV19" s="691"/>
      <c r="NQW19" s="691"/>
      <c r="NQX19" s="691"/>
      <c r="NQY19" s="691"/>
      <c r="NQZ19" s="691"/>
      <c r="NRA19" s="691"/>
      <c r="NRB19" s="691"/>
      <c r="NRC19" s="691"/>
      <c r="NRD19" s="691"/>
      <c r="NRE19" s="691"/>
      <c r="NRF19" s="691"/>
      <c r="NRG19" s="691"/>
      <c r="NRH19" s="691"/>
      <c r="NRI19" s="691"/>
      <c r="NRJ19" s="691"/>
      <c r="NRK19" s="691"/>
      <c r="NRL19" s="691"/>
      <c r="NRM19" s="691"/>
      <c r="NRN19" s="691"/>
      <c r="NRO19" s="691"/>
      <c r="NRP19" s="691"/>
      <c r="NRQ19" s="691"/>
      <c r="NRR19" s="691"/>
      <c r="NRS19" s="691"/>
      <c r="NRT19" s="691"/>
      <c r="NRU19" s="691"/>
      <c r="NRV19" s="691"/>
      <c r="NRW19" s="691"/>
      <c r="NRX19" s="691"/>
      <c r="NRY19" s="691"/>
      <c r="NRZ19" s="691"/>
      <c r="NSA19" s="691"/>
      <c r="NSB19" s="691"/>
      <c r="NSC19" s="691"/>
      <c r="NSD19" s="691"/>
      <c r="NSE19" s="691"/>
      <c r="NSF19" s="691"/>
      <c r="NSG19" s="691"/>
      <c r="NSH19" s="691"/>
      <c r="NSI19" s="691"/>
      <c r="NSJ19" s="691"/>
      <c r="NSK19" s="691"/>
      <c r="NSL19" s="691"/>
      <c r="NSM19" s="691"/>
      <c r="NSN19" s="691"/>
      <c r="NSO19" s="691"/>
      <c r="NSP19" s="691"/>
      <c r="NSQ19" s="691"/>
      <c r="NSR19" s="691"/>
      <c r="NSS19" s="691"/>
      <c r="NST19" s="691"/>
      <c r="NSU19" s="691"/>
      <c r="NSV19" s="691"/>
      <c r="NSW19" s="691"/>
      <c r="NSX19" s="691"/>
      <c r="NSY19" s="691"/>
      <c r="NSZ19" s="691"/>
      <c r="NTA19" s="691"/>
      <c r="NTB19" s="691"/>
      <c r="NTC19" s="691"/>
      <c r="NTD19" s="691"/>
      <c r="NTE19" s="691"/>
      <c r="NTF19" s="691"/>
      <c r="NTG19" s="691"/>
      <c r="NTH19" s="691"/>
      <c r="NTI19" s="691"/>
      <c r="NTJ19" s="691"/>
      <c r="NTK19" s="691"/>
      <c r="NTL19" s="691"/>
      <c r="NTM19" s="691"/>
      <c r="NTN19" s="691"/>
      <c r="NTO19" s="691"/>
      <c r="NTP19" s="691"/>
      <c r="NTQ19" s="691"/>
      <c r="NTR19" s="691"/>
      <c r="NTS19" s="691"/>
      <c r="NTT19" s="691"/>
      <c r="NTU19" s="691"/>
      <c r="NTV19" s="691"/>
      <c r="NTW19" s="691"/>
      <c r="NTX19" s="691"/>
      <c r="NTY19" s="691"/>
      <c r="NTZ19" s="691"/>
      <c r="NUA19" s="691"/>
      <c r="NUB19" s="691"/>
      <c r="NUC19" s="691"/>
      <c r="NUD19" s="691"/>
      <c r="NUE19" s="691"/>
      <c r="NUF19" s="691"/>
      <c r="NUG19" s="691"/>
      <c r="NUH19" s="691"/>
      <c r="NUI19" s="691"/>
      <c r="NUJ19" s="691"/>
      <c r="NUK19" s="691"/>
      <c r="NUL19" s="691"/>
      <c r="NUM19" s="691"/>
      <c r="NUN19" s="691"/>
      <c r="NUO19" s="691"/>
      <c r="NUP19" s="691"/>
      <c r="NUQ19" s="691"/>
      <c r="NUR19" s="691"/>
      <c r="NUS19" s="691"/>
      <c r="NUT19" s="691"/>
      <c r="NUU19" s="691"/>
      <c r="NUV19" s="691"/>
      <c r="NUW19" s="691"/>
      <c r="NUX19" s="691"/>
      <c r="NUY19" s="691"/>
      <c r="NUZ19" s="691"/>
      <c r="NVA19" s="691"/>
      <c r="NVB19" s="691"/>
      <c r="NVC19" s="691"/>
      <c r="NVD19" s="691"/>
      <c r="NVE19" s="691"/>
      <c r="NVF19" s="691"/>
      <c r="NVG19" s="691"/>
      <c r="NVH19" s="691"/>
      <c r="NVI19" s="691"/>
      <c r="NVJ19" s="691"/>
      <c r="NVK19" s="691"/>
      <c r="NVL19" s="691"/>
      <c r="NVM19" s="691"/>
      <c r="NVN19" s="691"/>
      <c r="NVO19" s="691"/>
      <c r="NVP19" s="691"/>
      <c r="NVQ19" s="691"/>
      <c r="NVR19" s="691"/>
      <c r="NVS19" s="691"/>
      <c r="NVT19" s="691"/>
      <c r="NVU19" s="691"/>
      <c r="NVV19" s="691"/>
      <c r="NVW19" s="691"/>
      <c r="NVX19" s="691"/>
      <c r="NVY19" s="691"/>
      <c r="NVZ19" s="691"/>
      <c r="NWA19" s="691"/>
      <c r="NWB19" s="691"/>
      <c r="NWC19" s="691"/>
      <c r="NWD19" s="691"/>
      <c r="NWE19" s="691"/>
      <c r="NWF19" s="691"/>
      <c r="NWG19" s="691"/>
      <c r="NWH19" s="691"/>
      <c r="NWI19" s="691"/>
      <c r="NWJ19" s="691"/>
      <c r="NWK19" s="691"/>
      <c r="NWL19" s="691"/>
      <c r="NWM19" s="691"/>
      <c r="NWN19" s="691"/>
      <c r="NWO19" s="691"/>
      <c r="NWP19" s="691"/>
      <c r="NWQ19" s="691"/>
      <c r="NWR19" s="691"/>
      <c r="NWS19" s="691"/>
      <c r="NWT19" s="691"/>
      <c r="NWU19" s="691"/>
      <c r="NWV19" s="691"/>
      <c r="NWW19" s="691"/>
      <c r="NWX19" s="691"/>
      <c r="NWY19" s="691"/>
      <c r="NWZ19" s="691"/>
      <c r="NXA19" s="691"/>
      <c r="NXB19" s="691"/>
      <c r="NXC19" s="691"/>
      <c r="NXD19" s="691"/>
      <c r="NXE19" s="691"/>
      <c r="NXF19" s="691"/>
      <c r="NXG19" s="691"/>
      <c r="NXH19" s="691"/>
      <c r="NXI19" s="691"/>
      <c r="NXJ19" s="691"/>
      <c r="NXK19" s="691"/>
      <c r="NXL19" s="691"/>
      <c r="NXM19" s="691"/>
      <c r="NXN19" s="691"/>
      <c r="NXO19" s="691"/>
      <c r="NXP19" s="691"/>
      <c r="NXQ19" s="691"/>
      <c r="NXR19" s="691"/>
      <c r="NXS19" s="691"/>
      <c r="NXT19" s="691"/>
      <c r="NXU19" s="691"/>
      <c r="NXV19" s="691"/>
      <c r="NXW19" s="691"/>
      <c r="NXX19" s="691"/>
      <c r="NXY19" s="691"/>
      <c r="NXZ19" s="691"/>
      <c r="NYA19" s="691"/>
      <c r="NYB19" s="691"/>
      <c r="NYC19" s="691"/>
      <c r="NYD19" s="691"/>
      <c r="NYE19" s="691"/>
      <c r="NYF19" s="691"/>
      <c r="NYG19" s="691"/>
      <c r="NYH19" s="691"/>
      <c r="NYI19" s="691"/>
      <c r="NYJ19" s="691"/>
      <c r="NYK19" s="691"/>
      <c r="NYL19" s="691"/>
      <c r="NYM19" s="691"/>
      <c r="NYN19" s="691"/>
      <c r="NYO19" s="691"/>
      <c r="NYP19" s="691"/>
      <c r="NYQ19" s="691"/>
      <c r="NYR19" s="691"/>
      <c r="NYS19" s="691"/>
      <c r="NYT19" s="691"/>
      <c r="NYU19" s="691"/>
      <c r="NYV19" s="691"/>
      <c r="NYW19" s="691"/>
      <c r="NYX19" s="691"/>
      <c r="NYY19" s="691"/>
      <c r="NYZ19" s="691"/>
      <c r="NZA19" s="691"/>
      <c r="NZB19" s="691"/>
      <c r="NZC19" s="691"/>
      <c r="NZD19" s="691"/>
      <c r="NZE19" s="691"/>
      <c r="NZF19" s="691"/>
      <c r="NZG19" s="691"/>
      <c r="NZH19" s="691"/>
      <c r="NZI19" s="691"/>
      <c r="NZJ19" s="691"/>
      <c r="NZK19" s="691"/>
      <c r="NZL19" s="691"/>
      <c r="NZM19" s="691"/>
      <c r="NZN19" s="691"/>
      <c r="NZO19" s="691"/>
      <c r="NZP19" s="691"/>
      <c r="NZQ19" s="691"/>
      <c r="NZR19" s="691"/>
      <c r="NZS19" s="691"/>
      <c r="NZT19" s="691"/>
      <c r="NZU19" s="691"/>
      <c r="NZV19" s="691"/>
      <c r="NZW19" s="691"/>
      <c r="NZX19" s="691"/>
      <c r="NZY19" s="691"/>
      <c r="NZZ19" s="691"/>
      <c r="OAA19" s="691"/>
      <c r="OAB19" s="691"/>
      <c r="OAC19" s="691"/>
      <c r="OAD19" s="691"/>
      <c r="OAE19" s="691"/>
      <c r="OAF19" s="691"/>
      <c r="OAG19" s="691"/>
      <c r="OAH19" s="691"/>
      <c r="OAI19" s="691"/>
      <c r="OAJ19" s="691"/>
      <c r="OAK19" s="691"/>
      <c r="OAL19" s="691"/>
      <c r="OAM19" s="691"/>
      <c r="OAN19" s="691"/>
      <c r="OAO19" s="691"/>
      <c r="OAP19" s="691"/>
      <c r="OAQ19" s="691"/>
      <c r="OAR19" s="691"/>
      <c r="OAS19" s="691"/>
      <c r="OAT19" s="691"/>
      <c r="OAU19" s="691"/>
      <c r="OAV19" s="691"/>
      <c r="OAW19" s="691"/>
      <c r="OAX19" s="691"/>
      <c r="OAY19" s="691"/>
      <c r="OAZ19" s="691"/>
      <c r="OBA19" s="691"/>
      <c r="OBB19" s="691"/>
      <c r="OBC19" s="691"/>
      <c r="OBD19" s="691"/>
      <c r="OBE19" s="691"/>
      <c r="OBF19" s="691"/>
      <c r="OBG19" s="691"/>
      <c r="OBH19" s="691"/>
      <c r="OBI19" s="691"/>
      <c r="OBJ19" s="691"/>
      <c r="OBK19" s="691"/>
      <c r="OBL19" s="691"/>
      <c r="OBM19" s="691"/>
      <c r="OBN19" s="691"/>
      <c r="OBO19" s="691"/>
      <c r="OBP19" s="691"/>
      <c r="OBQ19" s="691"/>
      <c r="OBR19" s="691"/>
      <c r="OBS19" s="691"/>
      <c r="OBT19" s="691"/>
      <c r="OBU19" s="691"/>
      <c r="OBV19" s="691"/>
      <c r="OBW19" s="691"/>
      <c r="OBX19" s="691"/>
      <c r="OBY19" s="691"/>
      <c r="OBZ19" s="691"/>
      <c r="OCA19" s="691"/>
      <c r="OCB19" s="691"/>
      <c r="OCC19" s="691"/>
      <c r="OCD19" s="691"/>
      <c r="OCE19" s="691"/>
      <c r="OCF19" s="691"/>
      <c r="OCG19" s="691"/>
      <c r="OCH19" s="691"/>
      <c r="OCI19" s="691"/>
      <c r="OCJ19" s="691"/>
      <c r="OCK19" s="691"/>
      <c r="OCL19" s="691"/>
      <c r="OCM19" s="691"/>
      <c r="OCN19" s="691"/>
      <c r="OCO19" s="691"/>
      <c r="OCP19" s="691"/>
      <c r="OCQ19" s="691"/>
      <c r="OCR19" s="691"/>
      <c r="OCS19" s="691"/>
      <c r="OCT19" s="691"/>
      <c r="OCU19" s="691"/>
      <c r="OCV19" s="691"/>
      <c r="OCW19" s="691"/>
      <c r="OCX19" s="691"/>
      <c r="OCY19" s="691"/>
      <c r="OCZ19" s="691"/>
      <c r="ODA19" s="691"/>
      <c r="ODB19" s="691"/>
      <c r="ODC19" s="691"/>
      <c r="ODD19" s="691"/>
      <c r="ODE19" s="691"/>
      <c r="ODF19" s="691"/>
      <c r="ODG19" s="691"/>
      <c r="ODH19" s="691"/>
      <c r="ODI19" s="691"/>
      <c r="ODJ19" s="691"/>
      <c r="ODK19" s="691"/>
      <c r="ODL19" s="691"/>
      <c r="ODM19" s="691"/>
      <c r="ODN19" s="691"/>
      <c r="ODO19" s="691"/>
      <c r="ODP19" s="691"/>
      <c r="ODQ19" s="691"/>
      <c r="ODR19" s="691"/>
      <c r="ODS19" s="691"/>
      <c r="ODT19" s="691"/>
      <c r="ODU19" s="691"/>
      <c r="ODV19" s="691"/>
      <c r="ODW19" s="691"/>
      <c r="ODX19" s="691"/>
      <c r="ODY19" s="691"/>
      <c r="ODZ19" s="691"/>
      <c r="OEA19" s="691"/>
      <c r="OEB19" s="691"/>
      <c r="OEC19" s="691"/>
      <c r="OED19" s="691"/>
      <c r="OEE19" s="691"/>
      <c r="OEF19" s="691"/>
      <c r="OEG19" s="691"/>
      <c r="OEH19" s="691"/>
      <c r="OEI19" s="691"/>
      <c r="OEJ19" s="691"/>
      <c r="OEK19" s="691"/>
      <c r="OEL19" s="691"/>
      <c r="OEM19" s="691"/>
      <c r="OEN19" s="691"/>
      <c r="OEO19" s="691"/>
      <c r="OEP19" s="691"/>
      <c r="OEQ19" s="691"/>
      <c r="OER19" s="691"/>
      <c r="OES19" s="691"/>
      <c r="OET19" s="691"/>
      <c r="OEU19" s="691"/>
      <c r="OEV19" s="691"/>
      <c r="OEW19" s="691"/>
      <c r="OEX19" s="691"/>
      <c r="OEY19" s="691"/>
      <c r="OEZ19" s="691"/>
      <c r="OFA19" s="691"/>
      <c r="OFB19" s="691"/>
      <c r="OFC19" s="691"/>
      <c r="OFD19" s="691"/>
      <c r="OFE19" s="691"/>
      <c r="OFF19" s="691"/>
      <c r="OFG19" s="691"/>
      <c r="OFH19" s="691"/>
      <c r="OFI19" s="691"/>
      <c r="OFJ19" s="691"/>
      <c r="OFK19" s="691"/>
      <c r="OFL19" s="691"/>
      <c r="OFM19" s="691"/>
      <c r="OFN19" s="691"/>
      <c r="OFO19" s="691"/>
      <c r="OFP19" s="691"/>
      <c r="OFQ19" s="691"/>
      <c r="OFR19" s="691"/>
      <c r="OFS19" s="691"/>
      <c r="OFT19" s="691"/>
      <c r="OFU19" s="691"/>
      <c r="OFV19" s="691"/>
      <c r="OFW19" s="691"/>
      <c r="OFX19" s="691"/>
      <c r="OFY19" s="691"/>
      <c r="OFZ19" s="691"/>
      <c r="OGA19" s="691"/>
      <c r="OGB19" s="691"/>
      <c r="OGC19" s="691"/>
      <c r="OGD19" s="691"/>
      <c r="OGE19" s="691"/>
      <c r="OGF19" s="691"/>
      <c r="OGG19" s="691"/>
      <c r="OGH19" s="691"/>
      <c r="OGI19" s="691"/>
      <c r="OGJ19" s="691"/>
      <c r="OGK19" s="691"/>
      <c r="OGL19" s="691"/>
      <c r="OGM19" s="691"/>
      <c r="OGN19" s="691"/>
      <c r="OGO19" s="691"/>
      <c r="OGP19" s="691"/>
      <c r="OGQ19" s="691"/>
      <c r="OGR19" s="691"/>
      <c r="OGS19" s="691"/>
      <c r="OGT19" s="691"/>
      <c r="OGU19" s="691"/>
      <c r="OGV19" s="691"/>
      <c r="OGW19" s="691"/>
      <c r="OGX19" s="691"/>
      <c r="OGY19" s="691"/>
      <c r="OGZ19" s="691"/>
      <c r="OHA19" s="691"/>
      <c r="OHB19" s="691"/>
      <c r="OHC19" s="691"/>
      <c r="OHD19" s="691"/>
      <c r="OHE19" s="691"/>
      <c r="OHF19" s="691"/>
      <c r="OHG19" s="691"/>
      <c r="OHH19" s="691"/>
      <c r="OHI19" s="691"/>
      <c r="OHJ19" s="691"/>
      <c r="OHK19" s="691"/>
      <c r="OHL19" s="691"/>
      <c r="OHM19" s="691"/>
      <c r="OHN19" s="691"/>
      <c r="OHO19" s="691"/>
      <c r="OHP19" s="691"/>
      <c r="OHQ19" s="691"/>
      <c r="OHR19" s="691"/>
      <c r="OHS19" s="691"/>
      <c r="OHT19" s="691"/>
      <c r="OHU19" s="691"/>
      <c r="OHV19" s="691"/>
      <c r="OHW19" s="691"/>
      <c r="OHX19" s="691"/>
      <c r="OHY19" s="691"/>
      <c r="OHZ19" s="691"/>
      <c r="OIA19" s="691"/>
      <c r="OIB19" s="691"/>
      <c r="OIC19" s="691"/>
      <c r="OID19" s="691"/>
      <c r="OIE19" s="691"/>
      <c r="OIF19" s="691"/>
      <c r="OIG19" s="691"/>
      <c r="OIH19" s="691"/>
      <c r="OII19" s="691"/>
      <c r="OIJ19" s="691"/>
      <c r="OIK19" s="691"/>
      <c r="OIL19" s="691"/>
      <c r="OIM19" s="691"/>
      <c r="OIN19" s="691"/>
      <c r="OIO19" s="691"/>
      <c r="OIP19" s="691"/>
      <c r="OIQ19" s="691"/>
      <c r="OIR19" s="691"/>
      <c r="OIS19" s="691"/>
      <c r="OIT19" s="691"/>
      <c r="OIU19" s="691"/>
      <c r="OIV19" s="691"/>
      <c r="OIW19" s="691"/>
      <c r="OIX19" s="691"/>
      <c r="OIY19" s="691"/>
      <c r="OIZ19" s="691"/>
      <c r="OJA19" s="691"/>
      <c r="OJB19" s="691"/>
      <c r="OJC19" s="691"/>
      <c r="OJD19" s="691"/>
      <c r="OJE19" s="691"/>
      <c r="OJF19" s="691"/>
      <c r="OJG19" s="691"/>
      <c r="OJH19" s="691"/>
      <c r="OJI19" s="691"/>
      <c r="OJJ19" s="691"/>
      <c r="OJK19" s="691"/>
      <c r="OJL19" s="691"/>
      <c r="OJM19" s="691"/>
      <c r="OJN19" s="691"/>
      <c r="OJO19" s="691"/>
      <c r="OJP19" s="691"/>
      <c r="OJQ19" s="691"/>
      <c r="OJR19" s="691"/>
      <c r="OJS19" s="691"/>
      <c r="OJT19" s="691"/>
      <c r="OJU19" s="691"/>
      <c r="OJV19" s="691"/>
      <c r="OJW19" s="691"/>
      <c r="OJX19" s="691"/>
      <c r="OJY19" s="691"/>
      <c r="OJZ19" s="691"/>
      <c r="OKA19" s="691"/>
      <c r="OKB19" s="691"/>
      <c r="OKC19" s="691"/>
      <c r="OKD19" s="691"/>
      <c r="OKE19" s="691"/>
      <c r="OKF19" s="691"/>
      <c r="OKG19" s="691"/>
      <c r="OKH19" s="691"/>
      <c r="OKI19" s="691"/>
      <c r="OKJ19" s="691"/>
      <c r="OKK19" s="691"/>
      <c r="OKL19" s="691"/>
      <c r="OKM19" s="691"/>
      <c r="OKN19" s="691"/>
      <c r="OKO19" s="691"/>
      <c r="OKP19" s="691"/>
      <c r="OKQ19" s="691"/>
      <c r="OKR19" s="691"/>
      <c r="OKS19" s="691"/>
      <c r="OKT19" s="691"/>
      <c r="OKU19" s="691"/>
      <c r="OKV19" s="691"/>
      <c r="OKW19" s="691"/>
      <c r="OKX19" s="691"/>
      <c r="OKY19" s="691"/>
      <c r="OKZ19" s="691"/>
      <c r="OLA19" s="691"/>
      <c r="OLB19" s="691"/>
      <c r="OLC19" s="691"/>
      <c r="OLD19" s="691"/>
      <c r="OLE19" s="691"/>
      <c r="OLF19" s="691"/>
      <c r="OLG19" s="691"/>
      <c r="OLH19" s="691"/>
      <c r="OLI19" s="691"/>
      <c r="OLJ19" s="691"/>
      <c r="OLK19" s="691"/>
      <c r="OLL19" s="691"/>
      <c r="OLM19" s="691"/>
      <c r="OLN19" s="691"/>
      <c r="OLO19" s="691"/>
      <c r="OLP19" s="691"/>
      <c r="OLQ19" s="691"/>
      <c r="OLR19" s="691"/>
      <c r="OLS19" s="691"/>
      <c r="OLT19" s="691"/>
      <c r="OLU19" s="691"/>
      <c r="OLV19" s="691"/>
      <c r="OLW19" s="691"/>
      <c r="OLX19" s="691"/>
      <c r="OLY19" s="691"/>
      <c r="OLZ19" s="691"/>
      <c r="OMA19" s="691"/>
      <c r="OMB19" s="691"/>
      <c r="OMC19" s="691"/>
      <c r="OMD19" s="691"/>
      <c r="OME19" s="691"/>
      <c r="OMF19" s="691"/>
      <c r="OMG19" s="691"/>
      <c r="OMH19" s="691"/>
      <c r="OMI19" s="691"/>
      <c r="OMJ19" s="691"/>
      <c r="OMK19" s="691"/>
      <c r="OML19" s="691"/>
      <c r="OMM19" s="691"/>
      <c r="OMN19" s="691"/>
      <c r="OMO19" s="691"/>
      <c r="OMP19" s="691"/>
      <c r="OMQ19" s="691"/>
      <c r="OMR19" s="691"/>
      <c r="OMS19" s="691"/>
      <c r="OMT19" s="691"/>
      <c r="OMU19" s="691"/>
      <c r="OMV19" s="691"/>
      <c r="OMW19" s="691"/>
      <c r="OMX19" s="691"/>
      <c r="OMY19" s="691"/>
      <c r="OMZ19" s="691"/>
      <c r="ONA19" s="691"/>
      <c r="ONB19" s="691"/>
      <c r="ONC19" s="691"/>
      <c r="OND19" s="691"/>
      <c r="ONE19" s="691"/>
      <c r="ONF19" s="691"/>
      <c r="ONG19" s="691"/>
      <c r="ONH19" s="691"/>
      <c r="ONI19" s="691"/>
      <c r="ONJ19" s="691"/>
      <c r="ONK19" s="691"/>
      <c r="ONL19" s="691"/>
      <c r="ONM19" s="691"/>
      <c r="ONN19" s="691"/>
      <c r="ONO19" s="691"/>
      <c r="ONP19" s="691"/>
      <c r="ONQ19" s="691"/>
      <c r="ONR19" s="691"/>
      <c r="ONS19" s="691"/>
      <c r="ONT19" s="691"/>
      <c r="ONU19" s="691"/>
      <c r="ONV19" s="691"/>
      <c r="ONW19" s="691"/>
      <c r="ONX19" s="691"/>
      <c r="ONY19" s="691"/>
      <c r="ONZ19" s="691"/>
      <c r="OOA19" s="691"/>
      <c r="OOB19" s="691"/>
      <c r="OOC19" s="691"/>
      <c r="OOD19" s="691"/>
      <c r="OOE19" s="691"/>
      <c r="OOF19" s="691"/>
      <c r="OOG19" s="691"/>
      <c r="OOH19" s="691"/>
      <c r="OOI19" s="691"/>
      <c r="OOJ19" s="691"/>
      <c r="OOK19" s="691"/>
      <c r="OOL19" s="691"/>
      <c r="OOM19" s="691"/>
      <c r="OON19" s="691"/>
      <c r="OOO19" s="691"/>
      <c r="OOP19" s="691"/>
      <c r="OOQ19" s="691"/>
      <c r="OOR19" s="691"/>
      <c r="OOS19" s="691"/>
      <c r="OOT19" s="691"/>
      <c r="OOU19" s="691"/>
      <c r="OOV19" s="691"/>
      <c r="OOW19" s="691"/>
      <c r="OOX19" s="691"/>
      <c r="OOY19" s="691"/>
      <c r="OOZ19" s="691"/>
      <c r="OPA19" s="691"/>
      <c r="OPB19" s="691"/>
      <c r="OPC19" s="691"/>
      <c r="OPD19" s="691"/>
      <c r="OPE19" s="691"/>
      <c r="OPF19" s="691"/>
      <c r="OPG19" s="691"/>
      <c r="OPH19" s="691"/>
      <c r="OPI19" s="691"/>
      <c r="OPJ19" s="691"/>
      <c r="OPK19" s="691"/>
      <c r="OPL19" s="691"/>
      <c r="OPM19" s="691"/>
      <c r="OPN19" s="691"/>
      <c r="OPO19" s="691"/>
      <c r="OPP19" s="691"/>
      <c r="OPQ19" s="691"/>
      <c r="OPR19" s="691"/>
      <c r="OPS19" s="691"/>
      <c r="OPT19" s="691"/>
      <c r="OPU19" s="691"/>
      <c r="OPV19" s="691"/>
      <c r="OPW19" s="691"/>
      <c r="OPX19" s="691"/>
      <c r="OPY19" s="691"/>
      <c r="OPZ19" s="691"/>
      <c r="OQA19" s="691"/>
      <c r="OQB19" s="691"/>
      <c r="OQC19" s="691"/>
      <c r="OQD19" s="691"/>
      <c r="OQE19" s="691"/>
      <c r="OQF19" s="691"/>
      <c r="OQG19" s="691"/>
      <c r="OQH19" s="691"/>
      <c r="OQI19" s="691"/>
      <c r="OQJ19" s="691"/>
      <c r="OQK19" s="691"/>
      <c r="OQL19" s="691"/>
      <c r="OQM19" s="691"/>
      <c r="OQN19" s="691"/>
      <c r="OQO19" s="691"/>
      <c r="OQP19" s="691"/>
      <c r="OQQ19" s="691"/>
      <c r="OQR19" s="691"/>
      <c r="OQS19" s="691"/>
      <c r="OQT19" s="691"/>
      <c r="OQU19" s="691"/>
      <c r="OQV19" s="691"/>
      <c r="OQW19" s="691"/>
      <c r="OQX19" s="691"/>
      <c r="OQY19" s="691"/>
      <c r="OQZ19" s="691"/>
      <c r="ORA19" s="691"/>
      <c r="ORB19" s="691"/>
      <c r="ORC19" s="691"/>
      <c r="ORD19" s="691"/>
      <c r="ORE19" s="691"/>
      <c r="ORF19" s="691"/>
      <c r="ORG19" s="691"/>
      <c r="ORH19" s="691"/>
      <c r="ORI19" s="691"/>
      <c r="ORJ19" s="691"/>
      <c r="ORK19" s="691"/>
      <c r="ORL19" s="691"/>
      <c r="ORM19" s="691"/>
      <c r="ORN19" s="691"/>
      <c r="ORO19" s="691"/>
      <c r="ORP19" s="691"/>
      <c r="ORQ19" s="691"/>
      <c r="ORR19" s="691"/>
      <c r="ORS19" s="691"/>
      <c r="ORT19" s="691"/>
      <c r="ORU19" s="691"/>
      <c r="ORV19" s="691"/>
      <c r="ORW19" s="691"/>
      <c r="ORX19" s="691"/>
      <c r="ORY19" s="691"/>
      <c r="ORZ19" s="691"/>
      <c r="OSA19" s="691"/>
      <c r="OSB19" s="691"/>
      <c r="OSC19" s="691"/>
      <c r="OSD19" s="691"/>
      <c r="OSE19" s="691"/>
      <c r="OSF19" s="691"/>
      <c r="OSG19" s="691"/>
      <c r="OSH19" s="691"/>
      <c r="OSI19" s="691"/>
      <c r="OSJ19" s="691"/>
      <c r="OSK19" s="691"/>
      <c r="OSL19" s="691"/>
      <c r="OSM19" s="691"/>
      <c r="OSN19" s="691"/>
      <c r="OSO19" s="691"/>
      <c r="OSP19" s="691"/>
      <c r="OSQ19" s="691"/>
      <c r="OSR19" s="691"/>
      <c r="OSS19" s="691"/>
      <c r="OST19" s="691"/>
      <c r="OSU19" s="691"/>
      <c r="OSV19" s="691"/>
      <c r="OSW19" s="691"/>
      <c r="OSX19" s="691"/>
      <c r="OSY19" s="691"/>
      <c r="OSZ19" s="691"/>
      <c r="OTA19" s="691"/>
      <c r="OTB19" s="691"/>
      <c r="OTC19" s="691"/>
      <c r="OTD19" s="691"/>
      <c r="OTE19" s="691"/>
      <c r="OTF19" s="691"/>
      <c r="OTG19" s="691"/>
      <c r="OTH19" s="691"/>
      <c r="OTI19" s="691"/>
      <c r="OTJ19" s="691"/>
      <c r="OTK19" s="691"/>
      <c r="OTL19" s="691"/>
      <c r="OTM19" s="691"/>
      <c r="OTN19" s="691"/>
      <c r="OTO19" s="691"/>
      <c r="OTP19" s="691"/>
      <c r="OTQ19" s="691"/>
      <c r="OTR19" s="691"/>
      <c r="OTS19" s="691"/>
      <c r="OTT19" s="691"/>
      <c r="OTU19" s="691"/>
      <c r="OTV19" s="691"/>
      <c r="OTW19" s="691"/>
      <c r="OTX19" s="691"/>
      <c r="OTY19" s="691"/>
      <c r="OTZ19" s="691"/>
      <c r="OUA19" s="691"/>
      <c r="OUB19" s="691"/>
      <c r="OUC19" s="691"/>
      <c r="OUD19" s="691"/>
      <c r="OUE19" s="691"/>
      <c r="OUF19" s="691"/>
      <c r="OUG19" s="691"/>
      <c r="OUH19" s="691"/>
      <c r="OUI19" s="691"/>
      <c r="OUJ19" s="691"/>
      <c r="OUK19" s="691"/>
      <c r="OUL19" s="691"/>
      <c r="OUM19" s="691"/>
      <c r="OUN19" s="691"/>
      <c r="OUO19" s="691"/>
      <c r="OUP19" s="691"/>
      <c r="OUQ19" s="691"/>
      <c r="OUR19" s="691"/>
      <c r="OUS19" s="691"/>
      <c r="OUT19" s="691"/>
      <c r="OUU19" s="691"/>
      <c r="OUV19" s="691"/>
      <c r="OUW19" s="691"/>
      <c r="OUX19" s="691"/>
      <c r="OUY19" s="691"/>
      <c r="OUZ19" s="691"/>
      <c r="OVA19" s="691"/>
      <c r="OVB19" s="691"/>
      <c r="OVC19" s="691"/>
      <c r="OVD19" s="691"/>
      <c r="OVE19" s="691"/>
      <c r="OVF19" s="691"/>
      <c r="OVG19" s="691"/>
      <c r="OVH19" s="691"/>
      <c r="OVI19" s="691"/>
      <c r="OVJ19" s="691"/>
      <c r="OVK19" s="691"/>
      <c r="OVL19" s="691"/>
      <c r="OVM19" s="691"/>
      <c r="OVN19" s="691"/>
      <c r="OVO19" s="691"/>
      <c r="OVP19" s="691"/>
      <c r="OVQ19" s="691"/>
      <c r="OVR19" s="691"/>
      <c r="OVS19" s="691"/>
      <c r="OVT19" s="691"/>
      <c r="OVU19" s="691"/>
      <c r="OVV19" s="691"/>
      <c r="OVW19" s="691"/>
      <c r="OVX19" s="691"/>
      <c r="OVY19" s="691"/>
      <c r="OVZ19" s="691"/>
      <c r="OWA19" s="691"/>
      <c r="OWB19" s="691"/>
      <c r="OWC19" s="691"/>
      <c r="OWD19" s="691"/>
      <c r="OWE19" s="691"/>
      <c r="OWF19" s="691"/>
      <c r="OWG19" s="691"/>
      <c r="OWH19" s="691"/>
      <c r="OWI19" s="691"/>
      <c r="OWJ19" s="691"/>
      <c r="OWK19" s="691"/>
      <c r="OWL19" s="691"/>
      <c r="OWM19" s="691"/>
      <c r="OWN19" s="691"/>
      <c r="OWO19" s="691"/>
      <c r="OWP19" s="691"/>
      <c r="OWQ19" s="691"/>
      <c r="OWR19" s="691"/>
      <c r="OWS19" s="691"/>
      <c r="OWT19" s="691"/>
      <c r="OWU19" s="691"/>
      <c r="OWV19" s="691"/>
      <c r="OWW19" s="691"/>
      <c r="OWX19" s="691"/>
      <c r="OWY19" s="691"/>
      <c r="OWZ19" s="691"/>
      <c r="OXA19" s="691"/>
      <c r="OXB19" s="691"/>
      <c r="OXC19" s="691"/>
      <c r="OXD19" s="691"/>
      <c r="OXE19" s="691"/>
      <c r="OXF19" s="691"/>
      <c r="OXG19" s="691"/>
      <c r="OXH19" s="691"/>
      <c r="OXI19" s="691"/>
      <c r="OXJ19" s="691"/>
      <c r="OXK19" s="691"/>
      <c r="OXL19" s="691"/>
      <c r="OXM19" s="691"/>
      <c r="OXN19" s="691"/>
      <c r="OXO19" s="691"/>
      <c r="OXP19" s="691"/>
      <c r="OXQ19" s="691"/>
      <c r="OXR19" s="691"/>
      <c r="OXS19" s="691"/>
      <c r="OXT19" s="691"/>
      <c r="OXU19" s="691"/>
      <c r="OXV19" s="691"/>
      <c r="OXW19" s="691"/>
      <c r="OXX19" s="691"/>
      <c r="OXY19" s="691"/>
      <c r="OXZ19" s="691"/>
      <c r="OYA19" s="691"/>
      <c r="OYB19" s="691"/>
      <c r="OYC19" s="691"/>
      <c r="OYD19" s="691"/>
      <c r="OYE19" s="691"/>
      <c r="OYF19" s="691"/>
      <c r="OYG19" s="691"/>
      <c r="OYH19" s="691"/>
      <c r="OYI19" s="691"/>
      <c r="OYJ19" s="691"/>
      <c r="OYK19" s="691"/>
      <c r="OYL19" s="691"/>
      <c r="OYM19" s="691"/>
      <c r="OYN19" s="691"/>
      <c r="OYO19" s="691"/>
      <c r="OYP19" s="691"/>
      <c r="OYQ19" s="691"/>
      <c r="OYR19" s="691"/>
      <c r="OYS19" s="691"/>
      <c r="OYT19" s="691"/>
      <c r="OYU19" s="691"/>
      <c r="OYV19" s="691"/>
      <c r="OYW19" s="691"/>
      <c r="OYX19" s="691"/>
      <c r="OYY19" s="691"/>
      <c r="OYZ19" s="691"/>
      <c r="OZA19" s="691"/>
      <c r="OZB19" s="691"/>
      <c r="OZC19" s="691"/>
      <c r="OZD19" s="691"/>
      <c r="OZE19" s="691"/>
      <c r="OZF19" s="691"/>
      <c r="OZG19" s="691"/>
      <c r="OZH19" s="691"/>
      <c r="OZI19" s="691"/>
      <c r="OZJ19" s="691"/>
      <c r="OZK19" s="691"/>
      <c r="OZL19" s="691"/>
      <c r="OZM19" s="691"/>
      <c r="OZN19" s="691"/>
      <c r="OZO19" s="691"/>
      <c r="OZP19" s="691"/>
      <c r="OZQ19" s="691"/>
      <c r="OZR19" s="691"/>
      <c r="OZS19" s="691"/>
      <c r="OZT19" s="691"/>
      <c r="OZU19" s="691"/>
      <c r="OZV19" s="691"/>
      <c r="OZW19" s="691"/>
      <c r="OZX19" s="691"/>
      <c r="OZY19" s="691"/>
      <c r="OZZ19" s="691"/>
      <c r="PAA19" s="691"/>
      <c r="PAB19" s="691"/>
      <c r="PAC19" s="691"/>
      <c r="PAD19" s="691"/>
      <c r="PAE19" s="691"/>
      <c r="PAF19" s="691"/>
      <c r="PAG19" s="691"/>
      <c r="PAH19" s="691"/>
      <c r="PAI19" s="691"/>
      <c r="PAJ19" s="691"/>
      <c r="PAK19" s="691"/>
      <c r="PAL19" s="691"/>
      <c r="PAM19" s="691"/>
      <c r="PAN19" s="691"/>
      <c r="PAO19" s="691"/>
      <c r="PAP19" s="691"/>
      <c r="PAQ19" s="691"/>
      <c r="PAR19" s="691"/>
      <c r="PAS19" s="691"/>
      <c r="PAT19" s="691"/>
      <c r="PAU19" s="691"/>
      <c r="PAV19" s="691"/>
      <c r="PAW19" s="691"/>
      <c r="PAX19" s="691"/>
      <c r="PAY19" s="691"/>
      <c r="PAZ19" s="691"/>
      <c r="PBA19" s="691"/>
      <c r="PBB19" s="691"/>
      <c r="PBC19" s="691"/>
      <c r="PBD19" s="691"/>
      <c r="PBE19" s="691"/>
      <c r="PBF19" s="691"/>
      <c r="PBG19" s="691"/>
      <c r="PBH19" s="691"/>
      <c r="PBI19" s="691"/>
      <c r="PBJ19" s="691"/>
      <c r="PBK19" s="691"/>
      <c r="PBL19" s="691"/>
      <c r="PBM19" s="691"/>
      <c r="PBN19" s="691"/>
      <c r="PBO19" s="691"/>
      <c r="PBP19" s="691"/>
      <c r="PBQ19" s="691"/>
      <c r="PBR19" s="691"/>
      <c r="PBS19" s="691"/>
      <c r="PBT19" s="691"/>
      <c r="PBU19" s="691"/>
      <c r="PBV19" s="691"/>
      <c r="PBW19" s="691"/>
      <c r="PBX19" s="691"/>
      <c r="PBY19" s="691"/>
      <c r="PBZ19" s="691"/>
      <c r="PCA19" s="691"/>
      <c r="PCB19" s="691"/>
      <c r="PCC19" s="691"/>
      <c r="PCD19" s="691"/>
      <c r="PCE19" s="691"/>
      <c r="PCF19" s="691"/>
      <c r="PCG19" s="691"/>
      <c r="PCH19" s="691"/>
      <c r="PCI19" s="691"/>
      <c r="PCJ19" s="691"/>
      <c r="PCK19" s="691"/>
      <c r="PCL19" s="691"/>
      <c r="PCM19" s="691"/>
      <c r="PCN19" s="691"/>
      <c r="PCO19" s="691"/>
      <c r="PCP19" s="691"/>
      <c r="PCQ19" s="691"/>
      <c r="PCR19" s="691"/>
      <c r="PCS19" s="691"/>
      <c r="PCT19" s="691"/>
      <c r="PCU19" s="691"/>
      <c r="PCV19" s="691"/>
      <c r="PCW19" s="691"/>
      <c r="PCX19" s="691"/>
      <c r="PCY19" s="691"/>
      <c r="PCZ19" s="691"/>
      <c r="PDA19" s="691"/>
      <c r="PDB19" s="691"/>
      <c r="PDC19" s="691"/>
      <c r="PDD19" s="691"/>
      <c r="PDE19" s="691"/>
      <c r="PDF19" s="691"/>
      <c r="PDG19" s="691"/>
      <c r="PDH19" s="691"/>
      <c r="PDI19" s="691"/>
      <c r="PDJ19" s="691"/>
      <c r="PDK19" s="691"/>
      <c r="PDL19" s="691"/>
      <c r="PDM19" s="691"/>
      <c r="PDN19" s="691"/>
      <c r="PDO19" s="691"/>
      <c r="PDP19" s="691"/>
      <c r="PDQ19" s="691"/>
      <c r="PDR19" s="691"/>
      <c r="PDS19" s="691"/>
      <c r="PDT19" s="691"/>
      <c r="PDU19" s="691"/>
      <c r="PDV19" s="691"/>
      <c r="PDW19" s="691"/>
      <c r="PDX19" s="691"/>
      <c r="PDY19" s="691"/>
      <c r="PDZ19" s="691"/>
      <c r="PEA19" s="691"/>
      <c r="PEB19" s="691"/>
      <c r="PEC19" s="691"/>
      <c r="PED19" s="691"/>
      <c r="PEE19" s="691"/>
      <c r="PEF19" s="691"/>
      <c r="PEG19" s="691"/>
      <c r="PEH19" s="691"/>
      <c r="PEI19" s="691"/>
      <c r="PEJ19" s="691"/>
      <c r="PEK19" s="691"/>
      <c r="PEL19" s="691"/>
      <c r="PEM19" s="691"/>
      <c r="PEN19" s="691"/>
      <c r="PEO19" s="691"/>
      <c r="PEP19" s="691"/>
      <c r="PEQ19" s="691"/>
      <c r="PER19" s="691"/>
      <c r="PES19" s="691"/>
      <c r="PET19" s="691"/>
      <c r="PEU19" s="691"/>
      <c r="PEV19" s="691"/>
      <c r="PEW19" s="691"/>
      <c r="PEX19" s="691"/>
      <c r="PEY19" s="691"/>
      <c r="PEZ19" s="691"/>
      <c r="PFA19" s="691"/>
      <c r="PFB19" s="691"/>
      <c r="PFC19" s="691"/>
      <c r="PFD19" s="691"/>
      <c r="PFE19" s="691"/>
      <c r="PFF19" s="691"/>
      <c r="PFG19" s="691"/>
      <c r="PFH19" s="691"/>
      <c r="PFI19" s="691"/>
      <c r="PFJ19" s="691"/>
      <c r="PFK19" s="691"/>
      <c r="PFL19" s="691"/>
      <c r="PFM19" s="691"/>
      <c r="PFN19" s="691"/>
      <c r="PFO19" s="691"/>
      <c r="PFP19" s="691"/>
      <c r="PFQ19" s="691"/>
      <c r="PFR19" s="691"/>
      <c r="PFS19" s="691"/>
      <c r="PFT19" s="691"/>
      <c r="PFU19" s="691"/>
      <c r="PFV19" s="691"/>
      <c r="PFW19" s="691"/>
      <c r="PFX19" s="691"/>
      <c r="PFY19" s="691"/>
      <c r="PFZ19" s="691"/>
      <c r="PGA19" s="691"/>
      <c r="PGB19" s="691"/>
      <c r="PGC19" s="691"/>
      <c r="PGD19" s="691"/>
      <c r="PGE19" s="691"/>
      <c r="PGF19" s="691"/>
      <c r="PGG19" s="691"/>
      <c r="PGH19" s="691"/>
      <c r="PGI19" s="691"/>
      <c r="PGJ19" s="691"/>
      <c r="PGK19" s="691"/>
      <c r="PGL19" s="691"/>
      <c r="PGM19" s="691"/>
      <c r="PGN19" s="691"/>
      <c r="PGO19" s="691"/>
      <c r="PGP19" s="691"/>
      <c r="PGQ19" s="691"/>
      <c r="PGR19" s="691"/>
      <c r="PGS19" s="691"/>
      <c r="PGT19" s="691"/>
      <c r="PGU19" s="691"/>
      <c r="PGV19" s="691"/>
      <c r="PGW19" s="691"/>
      <c r="PGX19" s="691"/>
      <c r="PGY19" s="691"/>
      <c r="PGZ19" s="691"/>
      <c r="PHA19" s="691"/>
      <c r="PHB19" s="691"/>
      <c r="PHC19" s="691"/>
      <c r="PHD19" s="691"/>
      <c r="PHE19" s="691"/>
      <c r="PHF19" s="691"/>
      <c r="PHG19" s="691"/>
      <c r="PHH19" s="691"/>
      <c r="PHI19" s="691"/>
      <c r="PHJ19" s="691"/>
      <c r="PHK19" s="691"/>
      <c r="PHL19" s="691"/>
      <c r="PHM19" s="691"/>
      <c r="PHN19" s="691"/>
      <c r="PHO19" s="691"/>
      <c r="PHP19" s="691"/>
      <c r="PHQ19" s="691"/>
      <c r="PHR19" s="691"/>
      <c r="PHS19" s="691"/>
      <c r="PHT19" s="691"/>
      <c r="PHU19" s="691"/>
      <c r="PHV19" s="691"/>
      <c r="PHW19" s="691"/>
      <c r="PHX19" s="691"/>
      <c r="PHY19" s="691"/>
      <c r="PHZ19" s="691"/>
      <c r="PIA19" s="691"/>
      <c r="PIB19" s="691"/>
      <c r="PIC19" s="691"/>
      <c r="PID19" s="691"/>
      <c r="PIE19" s="691"/>
      <c r="PIF19" s="691"/>
      <c r="PIG19" s="691"/>
      <c r="PIH19" s="691"/>
      <c r="PII19" s="691"/>
      <c r="PIJ19" s="691"/>
      <c r="PIK19" s="691"/>
      <c r="PIL19" s="691"/>
      <c r="PIM19" s="691"/>
      <c r="PIN19" s="691"/>
      <c r="PIO19" s="691"/>
      <c r="PIP19" s="691"/>
      <c r="PIQ19" s="691"/>
      <c r="PIR19" s="691"/>
      <c r="PIS19" s="691"/>
      <c r="PIT19" s="691"/>
      <c r="PIU19" s="691"/>
      <c r="PIV19" s="691"/>
      <c r="PIW19" s="691"/>
      <c r="PIX19" s="691"/>
      <c r="PIY19" s="691"/>
      <c r="PIZ19" s="691"/>
      <c r="PJA19" s="691"/>
      <c r="PJB19" s="691"/>
      <c r="PJC19" s="691"/>
      <c r="PJD19" s="691"/>
      <c r="PJE19" s="691"/>
      <c r="PJF19" s="691"/>
      <c r="PJG19" s="691"/>
      <c r="PJH19" s="691"/>
      <c r="PJI19" s="691"/>
      <c r="PJJ19" s="691"/>
      <c r="PJK19" s="691"/>
      <c r="PJL19" s="691"/>
      <c r="PJM19" s="691"/>
      <c r="PJN19" s="691"/>
      <c r="PJO19" s="691"/>
      <c r="PJP19" s="691"/>
      <c r="PJQ19" s="691"/>
      <c r="PJR19" s="691"/>
      <c r="PJS19" s="691"/>
      <c r="PJT19" s="691"/>
      <c r="PJU19" s="691"/>
      <c r="PJV19" s="691"/>
      <c r="PJW19" s="691"/>
      <c r="PJX19" s="691"/>
      <c r="PJY19" s="691"/>
      <c r="PJZ19" s="691"/>
      <c r="PKA19" s="691"/>
      <c r="PKB19" s="691"/>
      <c r="PKC19" s="691"/>
      <c r="PKD19" s="691"/>
      <c r="PKE19" s="691"/>
      <c r="PKF19" s="691"/>
      <c r="PKG19" s="691"/>
      <c r="PKH19" s="691"/>
      <c r="PKI19" s="691"/>
      <c r="PKJ19" s="691"/>
      <c r="PKK19" s="691"/>
      <c r="PKL19" s="691"/>
      <c r="PKM19" s="691"/>
      <c r="PKN19" s="691"/>
      <c r="PKO19" s="691"/>
      <c r="PKP19" s="691"/>
      <c r="PKQ19" s="691"/>
      <c r="PKR19" s="691"/>
      <c r="PKS19" s="691"/>
      <c r="PKT19" s="691"/>
      <c r="PKU19" s="691"/>
      <c r="PKV19" s="691"/>
      <c r="PKW19" s="691"/>
      <c r="PKX19" s="691"/>
      <c r="PKY19" s="691"/>
      <c r="PKZ19" s="691"/>
      <c r="PLA19" s="691"/>
      <c r="PLB19" s="691"/>
      <c r="PLC19" s="691"/>
      <c r="PLD19" s="691"/>
      <c r="PLE19" s="691"/>
      <c r="PLF19" s="691"/>
      <c r="PLG19" s="691"/>
      <c r="PLH19" s="691"/>
      <c r="PLI19" s="691"/>
      <c r="PLJ19" s="691"/>
      <c r="PLK19" s="691"/>
      <c r="PLL19" s="691"/>
      <c r="PLM19" s="691"/>
      <c r="PLN19" s="691"/>
      <c r="PLO19" s="691"/>
      <c r="PLP19" s="691"/>
      <c r="PLQ19" s="691"/>
      <c r="PLR19" s="691"/>
      <c r="PLS19" s="691"/>
      <c r="PLT19" s="691"/>
      <c r="PLU19" s="691"/>
      <c r="PLV19" s="691"/>
      <c r="PLW19" s="691"/>
      <c r="PLX19" s="691"/>
      <c r="PLY19" s="691"/>
      <c r="PLZ19" s="691"/>
      <c r="PMA19" s="691"/>
      <c r="PMB19" s="691"/>
      <c r="PMC19" s="691"/>
      <c r="PMD19" s="691"/>
      <c r="PME19" s="691"/>
      <c r="PMF19" s="691"/>
      <c r="PMG19" s="691"/>
      <c r="PMH19" s="691"/>
      <c r="PMI19" s="691"/>
      <c r="PMJ19" s="691"/>
      <c r="PMK19" s="691"/>
      <c r="PML19" s="691"/>
      <c r="PMM19" s="691"/>
      <c r="PMN19" s="691"/>
      <c r="PMO19" s="691"/>
      <c r="PMP19" s="691"/>
      <c r="PMQ19" s="691"/>
      <c r="PMR19" s="691"/>
      <c r="PMS19" s="691"/>
      <c r="PMT19" s="691"/>
      <c r="PMU19" s="691"/>
      <c r="PMV19" s="691"/>
      <c r="PMW19" s="691"/>
      <c r="PMX19" s="691"/>
      <c r="PMY19" s="691"/>
      <c r="PMZ19" s="691"/>
      <c r="PNA19" s="691"/>
      <c r="PNB19" s="691"/>
      <c r="PNC19" s="691"/>
      <c r="PND19" s="691"/>
      <c r="PNE19" s="691"/>
      <c r="PNF19" s="691"/>
      <c r="PNG19" s="691"/>
      <c r="PNH19" s="691"/>
      <c r="PNI19" s="691"/>
      <c r="PNJ19" s="691"/>
      <c r="PNK19" s="691"/>
      <c r="PNL19" s="691"/>
      <c r="PNM19" s="691"/>
      <c r="PNN19" s="691"/>
      <c r="PNO19" s="691"/>
      <c r="PNP19" s="691"/>
      <c r="PNQ19" s="691"/>
      <c r="PNR19" s="691"/>
      <c r="PNS19" s="691"/>
      <c r="PNT19" s="691"/>
      <c r="PNU19" s="691"/>
      <c r="PNV19" s="691"/>
      <c r="PNW19" s="691"/>
      <c r="PNX19" s="691"/>
      <c r="PNY19" s="691"/>
      <c r="PNZ19" s="691"/>
      <c r="POA19" s="691"/>
      <c r="POB19" s="691"/>
      <c r="POC19" s="691"/>
      <c r="POD19" s="691"/>
      <c r="POE19" s="691"/>
      <c r="POF19" s="691"/>
      <c r="POG19" s="691"/>
      <c r="POH19" s="691"/>
      <c r="POI19" s="691"/>
      <c r="POJ19" s="691"/>
      <c r="POK19" s="691"/>
      <c r="POL19" s="691"/>
      <c r="POM19" s="691"/>
      <c r="PON19" s="691"/>
      <c r="POO19" s="691"/>
      <c r="POP19" s="691"/>
      <c r="POQ19" s="691"/>
      <c r="POR19" s="691"/>
      <c r="POS19" s="691"/>
      <c r="POT19" s="691"/>
      <c r="POU19" s="691"/>
      <c r="POV19" s="691"/>
      <c r="POW19" s="691"/>
      <c r="POX19" s="691"/>
      <c r="POY19" s="691"/>
      <c r="POZ19" s="691"/>
      <c r="PPA19" s="691"/>
      <c r="PPB19" s="691"/>
      <c r="PPC19" s="691"/>
      <c r="PPD19" s="691"/>
      <c r="PPE19" s="691"/>
      <c r="PPF19" s="691"/>
      <c r="PPG19" s="691"/>
      <c r="PPH19" s="691"/>
      <c r="PPI19" s="691"/>
      <c r="PPJ19" s="691"/>
      <c r="PPK19" s="691"/>
      <c r="PPL19" s="691"/>
      <c r="PPM19" s="691"/>
      <c r="PPN19" s="691"/>
      <c r="PPO19" s="691"/>
      <c r="PPP19" s="691"/>
      <c r="PPQ19" s="691"/>
      <c r="PPR19" s="691"/>
      <c r="PPS19" s="691"/>
      <c r="PPT19" s="691"/>
      <c r="PPU19" s="691"/>
      <c r="PPV19" s="691"/>
      <c r="PPW19" s="691"/>
      <c r="PPX19" s="691"/>
      <c r="PPY19" s="691"/>
      <c r="PPZ19" s="691"/>
      <c r="PQA19" s="691"/>
      <c r="PQB19" s="691"/>
      <c r="PQC19" s="691"/>
      <c r="PQD19" s="691"/>
      <c r="PQE19" s="691"/>
      <c r="PQF19" s="691"/>
      <c r="PQG19" s="691"/>
      <c r="PQH19" s="691"/>
      <c r="PQI19" s="691"/>
      <c r="PQJ19" s="691"/>
      <c r="PQK19" s="691"/>
      <c r="PQL19" s="691"/>
      <c r="PQM19" s="691"/>
      <c r="PQN19" s="691"/>
      <c r="PQO19" s="691"/>
      <c r="PQP19" s="691"/>
      <c r="PQQ19" s="691"/>
      <c r="PQR19" s="691"/>
      <c r="PQS19" s="691"/>
      <c r="PQT19" s="691"/>
      <c r="PQU19" s="691"/>
      <c r="PQV19" s="691"/>
      <c r="PQW19" s="691"/>
      <c r="PQX19" s="691"/>
      <c r="PQY19" s="691"/>
      <c r="PQZ19" s="691"/>
      <c r="PRA19" s="691"/>
      <c r="PRB19" s="691"/>
      <c r="PRC19" s="691"/>
      <c r="PRD19" s="691"/>
      <c r="PRE19" s="691"/>
      <c r="PRF19" s="691"/>
      <c r="PRG19" s="691"/>
      <c r="PRH19" s="691"/>
      <c r="PRI19" s="691"/>
      <c r="PRJ19" s="691"/>
      <c r="PRK19" s="691"/>
      <c r="PRL19" s="691"/>
      <c r="PRM19" s="691"/>
      <c r="PRN19" s="691"/>
      <c r="PRO19" s="691"/>
      <c r="PRP19" s="691"/>
      <c r="PRQ19" s="691"/>
      <c r="PRR19" s="691"/>
      <c r="PRS19" s="691"/>
      <c r="PRT19" s="691"/>
      <c r="PRU19" s="691"/>
      <c r="PRV19" s="691"/>
      <c r="PRW19" s="691"/>
      <c r="PRX19" s="691"/>
      <c r="PRY19" s="691"/>
      <c r="PRZ19" s="691"/>
      <c r="PSA19" s="691"/>
      <c r="PSB19" s="691"/>
      <c r="PSC19" s="691"/>
      <c r="PSD19" s="691"/>
      <c r="PSE19" s="691"/>
      <c r="PSF19" s="691"/>
      <c r="PSG19" s="691"/>
      <c r="PSH19" s="691"/>
      <c r="PSI19" s="691"/>
      <c r="PSJ19" s="691"/>
      <c r="PSK19" s="691"/>
      <c r="PSL19" s="691"/>
      <c r="PSM19" s="691"/>
      <c r="PSN19" s="691"/>
      <c r="PSO19" s="691"/>
      <c r="PSP19" s="691"/>
      <c r="PSQ19" s="691"/>
      <c r="PSR19" s="691"/>
      <c r="PSS19" s="691"/>
      <c r="PST19" s="691"/>
      <c r="PSU19" s="691"/>
      <c r="PSV19" s="691"/>
      <c r="PSW19" s="691"/>
      <c r="PSX19" s="691"/>
      <c r="PSY19" s="691"/>
      <c r="PSZ19" s="691"/>
      <c r="PTA19" s="691"/>
      <c r="PTB19" s="691"/>
      <c r="PTC19" s="691"/>
      <c r="PTD19" s="691"/>
      <c r="PTE19" s="691"/>
      <c r="PTF19" s="691"/>
      <c r="PTG19" s="691"/>
      <c r="PTH19" s="691"/>
      <c r="PTI19" s="691"/>
      <c r="PTJ19" s="691"/>
      <c r="PTK19" s="691"/>
      <c r="PTL19" s="691"/>
      <c r="PTM19" s="691"/>
      <c r="PTN19" s="691"/>
      <c r="PTO19" s="691"/>
      <c r="PTP19" s="691"/>
      <c r="PTQ19" s="691"/>
      <c r="PTR19" s="691"/>
      <c r="PTS19" s="691"/>
      <c r="PTT19" s="691"/>
      <c r="PTU19" s="691"/>
      <c r="PTV19" s="691"/>
      <c r="PTW19" s="691"/>
      <c r="PTX19" s="691"/>
      <c r="PTY19" s="691"/>
      <c r="PTZ19" s="691"/>
      <c r="PUA19" s="691"/>
      <c r="PUB19" s="691"/>
      <c r="PUC19" s="691"/>
      <c r="PUD19" s="691"/>
      <c r="PUE19" s="691"/>
      <c r="PUF19" s="691"/>
      <c r="PUG19" s="691"/>
      <c r="PUH19" s="691"/>
      <c r="PUI19" s="691"/>
      <c r="PUJ19" s="691"/>
      <c r="PUK19" s="691"/>
      <c r="PUL19" s="691"/>
      <c r="PUM19" s="691"/>
      <c r="PUN19" s="691"/>
      <c r="PUO19" s="691"/>
      <c r="PUP19" s="691"/>
      <c r="PUQ19" s="691"/>
      <c r="PUR19" s="691"/>
      <c r="PUS19" s="691"/>
      <c r="PUT19" s="691"/>
      <c r="PUU19" s="691"/>
      <c r="PUV19" s="691"/>
      <c r="PUW19" s="691"/>
      <c r="PUX19" s="691"/>
      <c r="PUY19" s="691"/>
      <c r="PUZ19" s="691"/>
      <c r="PVA19" s="691"/>
      <c r="PVB19" s="691"/>
      <c r="PVC19" s="691"/>
      <c r="PVD19" s="691"/>
      <c r="PVE19" s="691"/>
      <c r="PVF19" s="691"/>
      <c r="PVG19" s="691"/>
      <c r="PVH19" s="691"/>
      <c r="PVI19" s="691"/>
      <c r="PVJ19" s="691"/>
      <c r="PVK19" s="691"/>
      <c r="PVL19" s="691"/>
      <c r="PVM19" s="691"/>
      <c r="PVN19" s="691"/>
      <c r="PVO19" s="691"/>
      <c r="PVP19" s="691"/>
      <c r="PVQ19" s="691"/>
      <c r="PVR19" s="691"/>
      <c r="PVS19" s="691"/>
      <c r="PVT19" s="691"/>
      <c r="PVU19" s="691"/>
      <c r="PVV19" s="691"/>
      <c r="PVW19" s="691"/>
      <c r="PVX19" s="691"/>
      <c r="PVY19" s="691"/>
      <c r="PVZ19" s="691"/>
      <c r="PWA19" s="691"/>
      <c r="PWB19" s="691"/>
      <c r="PWC19" s="691"/>
      <c r="PWD19" s="691"/>
      <c r="PWE19" s="691"/>
      <c r="PWF19" s="691"/>
      <c r="PWG19" s="691"/>
      <c r="PWH19" s="691"/>
      <c r="PWI19" s="691"/>
      <c r="PWJ19" s="691"/>
      <c r="PWK19" s="691"/>
      <c r="PWL19" s="691"/>
      <c r="PWM19" s="691"/>
      <c r="PWN19" s="691"/>
      <c r="PWO19" s="691"/>
      <c r="PWP19" s="691"/>
      <c r="PWQ19" s="691"/>
      <c r="PWR19" s="691"/>
      <c r="PWS19" s="691"/>
      <c r="PWT19" s="691"/>
      <c r="PWU19" s="691"/>
      <c r="PWV19" s="691"/>
      <c r="PWW19" s="691"/>
      <c r="PWX19" s="691"/>
      <c r="PWY19" s="691"/>
      <c r="PWZ19" s="691"/>
      <c r="PXA19" s="691"/>
      <c r="PXB19" s="691"/>
      <c r="PXC19" s="691"/>
      <c r="PXD19" s="691"/>
      <c r="PXE19" s="691"/>
      <c r="PXF19" s="691"/>
      <c r="PXG19" s="691"/>
      <c r="PXH19" s="691"/>
      <c r="PXI19" s="691"/>
      <c r="PXJ19" s="691"/>
      <c r="PXK19" s="691"/>
      <c r="PXL19" s="691"/>
      <c r="PXM19" s="691"/>
      <c r="PXN19" s="691"/>
      <c r="PXO19" s="691"/>
      <c r="PXP19" s="691"/>
      <c r="PXQ19" s="691"/>
      <c r="PXR19" s="691"/>
      <c r="PXS19" s="691"/>
      <c r="PXT19" s="691"/>
      <c r="PXU19" s="691"/>
      <c r="PXV19" s="691"/>
      <c r="PXW19" s="691"/>
      <c r="PXX19" s="691"/>
      <c r="PXY19" s="691"/>
      <c r="PXZ19" s="691"/>
      <c r="PYA19" s="691"/>
      <c r="PYB19" s="691"/>
      <c r="PYC19" s="691"/>
      <c r="PYD19" s="691"/>
      <c r="PYE19" s="691"/>
      <c r="PYF19" s="691"/>
      <c r="PYG19" s="691"/>
      <c r="PYH19" s="691"/>
      <c r="PYI19" s="691"/>
      <c r="PYJ19" s="691"/>
      <c r="PYK19" s="691"/>
      <c r="PYL19" s="691"/>
      <c r="PYM19" s="691"/>
      <c r="PYN19" s="691"/>
      <c r="PYO19" s="691"/>
      <c r="PYP19" s="691"/>
      <c r="PYQ19" s="691"/>
      <c r="PYR19" s="691"/>
      <c r="PYS19" s="691"/>
      <c r="PYT19" s="691"/>
      <c r="PYU19" s="691"/>
      <c r="PYV19" s="691"/>
      <c r="PYW19" s="691"/>
      <c r="PYX19" s="691"/>
      <c r="PYY19" s="691"/>
      <c r="PYZ19" s="691"/>
      <c r="PZA19" s="691"/>
      <c r="PZB19" s="691"/>
      <c r="PZC19" s="691"/>
      <c r="PZD19" s="691"/>
      <c r="PZE19" s="691"/>
      <c r="PZF19" s="691"/>
      <c r="PZG19" s="691"/>
      <c r="PZH19" s="691"/>
      <c r="PZI19" s="691"/>
      <c r="PZJ19" s="691"/>
      <c r="PZK19" s="691"/>
      <c r="PZL19" s="691"/>
      <c r="PZM19" s="691"/>
      <c r="PZN19" s="691"/>
      <c r="PZO19" s="691"/>
      <c r="PZP19" s="691"/>
      <c r="PZQ19" s="691"/>
      <c r="PZR19" s="691"/>
      <c r="PZS19" s="691"/>
      <c r="PZT19" s="691"/>
      <c r="PZU19" s="691"/>
      <c r="PZV19" s="691"/>
      <c r="PZW19" s="691"/>
      <c r="PZX19" s="691"/>
      <c r="PZY19" s="691"/>
      <c r="PZZ19" s="691"/>
      <c r="QAA19" s="691"/>
      <c r="QAB19" s="691"/>
      <c r="QAC19" s="691"/>
      <c r="QAD19" s="691"/>
      <c r="QAE19" s="691"/>
      <c r="QAF19" s="691"/>
      <c r="QAG19" s="691"/>
      <c r="QAH19" s="691"/>
      <c r="QAI19" s="691"/>
      <c r="QAJ19" s="691"/>
      <c r="QAK19" s="691"/>
      <c r="QAL19" s="691"/>
      <c r="QAM19" s="691"/>
      <c r="QAN19" s="691"/>
      <c r="QAO19" s="691"/>
      <c r="QAP19" s="691"/>
      <c r="QAQ19" s="691"/>
      <c r="QAR19" s="691"/>
      <c r="QAS19" s="691"/>
      <c r="QAT19" s="691"/>
      <c r="QAU19" s="691"/>
      <c r="QAV19" s="691"/>
      <c r="QAW19" s="691"/>
      <c r="QAX19" s="691"/>
      <c r="QAY19" s="691"/>
      <c r="QAZ19" s="691"/>
      <c r="QBA19" s="691"/>
      <c r="QBB19" s="691"/>
      <c r="QBC19" s="691"/>
      <c r="QBD19" s="691"/>
      <c r="QBE19" s="691"/>
      <c r="QBF19" s="691"/>
      <c r="QBG19" s="691"/>
      <c r="QBH19" s="691"/>
      <c r="QBI19" s="691"/>
      <c r="QBJ19" s="691"/>
      <c r="QBK19" s="691"/>
      <c r="QBL19" s="691"/>
      <c r="QBM19" s="691"/>
      <c r="QBN19" s="691"/>
      <c r="QBO19" s="691"/>
      <c r="QBP19" s="691"/>
      <c r="QBQ19" s="691"/>
      <c r="QBR19" s="691"/>
      <c r="QBS19" s="691"/>
      <c r="QBT19" s="691"/>
      <c r="QBU19" s="691"/>
      <c r="QBV19" s="691"/>
      <c r="QBW19" s="691"/>
      <c r="QBX19" s="691"/>
      <c r="QBY19" s="691"/>
      <c r="QBZ19" s="691"/>
      <c r="QCA19" s="691"/>
      <c r="QCB19" s="691"/>
      <c r="QCC19" s="691"/>
      <c r="QCD19" s="691"/>
      <c r="QCE19" s="691"/>
      <c r="QCF19" s="691"/>
      <c r="QCG19" s="691"/>
      <c r="QCH19" s="691"/>
      <c r="QCI19" s="691"/>
      <c r="QCJ19" s="691"/>
      <c r="QCK19" s="691"/>
      <c r="QCL19" s="691"/>
      <c r="QCM19" s="691"/>
      <c r="QCN19" s="691"/>
      <c r="QCO19" s="691"/>
      <c r="QCP19" s="691"/>
      <c r="QCQ19" s="691"/>
      <c r="QCR19" s="691"/>
      <c r="QCS19" s="691"/>
      <c r="QCT19" s="691"/>
      <c r="QCU19" s="691"/>
      <c r="QCV19" s="691"/>
      <c r="QCW19" s="691"/>
      <c r="QCX19" s="691"/>
      <c r="QCY19" s="691"/>
      <c r="QCZ19" s="691"/>
      <c r="QDA19" s="691"/>
      <c r="QDB19" s="691"/>
      <c r="QDC19" s="691"/>
      <c r="QDD19" s="691"/>
      <c r="QDE19" s="691"/>
      <c r="QDF19" s="691"/>
      <c r="QDG19" s="691"/>
      <c r="QDH19" s="691"/>
      <c r="QDI19" s="691"/>
      <c r="QDJ19" s="691"/>
      <c r="QDK19" s="691"/>
      <c r="QDL19" s="691"/>
      <c r="QDM19" s="691"/>
      <c r="QDN19" s="691"/>
      <c r="QDO19" s="691"/>
      <c r="QDP19" s="691"/>
      <c r="QDQ19" s="691"/>
      <c r="QDR19" s="691"/>
      <c r="QDS19" s="691"/>
      <c r="QDT19" s="691"/>
      <c r="QDU19" s="691"/>
      <c r="QDV19" s="691"/>
      <c r="QDW19" s="691"/>
      <c r="QDX19" s="691"/>
      <c r="QDY19" s="691"/>
      <c r="QDZ19" s="691"/>
      <c r="QEA19" s="691"/>
      <c r="QEB19" s="691"/>
      <c r="QEC19" s="691"/>
      <c r="QED19" s="691"/>
      <c r="QEE19" s="691"/>
      <c r="QEF19" s="691"/>
      <c r="QEG19" s="691"/>
      <c r="QEH19" s="691"/>
      <c r="QEI19" s="691"/>
      <c r="QEJ19" s="691"/>
      <c r="QEK19" s="691"/>
      <c r="QEL19" s="691"/>
      <c r="QEM19" s="691"/>
      <c r="QEN19" s="691"/>
      <c r="QEO19" s="691"/>
      <c r="QEP19" s="691"/>
      <c r="QEQ19" s="691"/>
      <c r="QER19" s="691"/>
      <c r="QES19" s="691"/>
      <c r="QET19" s="691"/>
      <c r="QEU19" s="691"/>
      <c r="QEV19" s="691"/>
      <c r="QEW19" s="691"/>
      <c r="QEX19" s="691"/>
      <c r="QEY19" s="691"/>
      <c r="QEZ19" s="691"/>
      <c r="QFA19" s="691"/>
      <c r="QFB19" s="691"/>
      <c r="QFC19" s="691"/>
      <c r="QFD19" s="691"/>
      <c r="QFE19" s="691"/>
      <c r="QFF19" s="691"/>
      <c r="QFG19" s="691"/>
      <c r="QFH19" s="691"/>
      <c r="QFI19" s="691"/>
      <c r="QFJ19" s="691"/>
      <c r="QFK19" s="691"/>
      <c r="QFL19" s="691"/>
      <c r="QFM19" s="691"/>
      <c r="QFN19" s="691"/>
      <c r="QFO19" s="691"/>
      <c r="QFP19" s="691"/>
      <c r="QFQ19" s="691"/>
      <c r="QFR19" s="691"/>
      <c r="QFS19" s="691"/>
      <c r="QFT19" s="691"/>
      <c r="QFU19" s="691"/>
      <c r="QFV19" s="691"/>
      <c r="QFW19" s="691"/>
      <c r="QFX19" s="691"/>
      <c r="QFY19" s="691"/>
      <c r="QFZ19" s="691"/>
      <c r="QGA19" s="691"/>
      <c r="QGB19" s="691"/>
      <c r="QGC19" s="691"/>
      <c r="QGD19" s="691"/>
      <c r="QGE19" s="691"/>
      <c r="QGF19" s="691"/>
      <c r="QGG19" s="691"/>
      <c r="QGH19" s="691"/>
      <c r="QGI19" s="691"/>
      <c r="QGJ19" s="691"/>
      <c r="QGK19" s="691"/>
      <c r="QGL19" s="691"/>
      <c r="QGM19" s="691"/>
      <c r="QGN19" s="691"/>
      <c r="QGO19" s="691"/>
      <c r="QGP19" s="691"/>
      <c r="QGQ19" s="691"/>
      <c r="QGR19" s="691"/>
      <c r="QGS19" s="691"/>
      <c r="QGT19" s="691"/>
      <c r="QGU19" s="691"/>
      <c r="QGV19" s="691"/>
      <c r="QGW19" s="691"/>
      <c r="QGX19" s="691"/>
      <c r="QGY19" s="691"/>
      <c r="QGZ19" s="691"/>
      <c r="QHA19" s="691"/>
      <c r="QHB19" s="691"/>
      <c r="QHC19" s="691"/>
      <c r="QHD19" s="691"/>
      <c r="QHE19" s="691"/>
      <c r="QHF19" s="691"/>
      <c r="QHG19" s="691"/>
      <c r="QHH19" s="691"/>
      <c r="QHI19" s="691"/>
      <c r="QHJ19" s="691"/>
      <c r="QHK19" s="691"/>
      <c r="QHL19" s="691"/>
      <c r="QHM19" s="691"/>
      <c r="QHN19" s="691"/>
      <c r="QHO19" s="691"/>
      <c r="QHP19" s="691"/>
      <c r="QHQ19" s="691"/>
      <c r="QHR19" s="691"/>
      <c r="QHS19" s="691"/>
      <c r="QHT19" s="691"/>
      <c r="QHU19" s="691"/>
      <c r="QHV19" s="691"/>
      <c r="QHW19" s="691"/>
      <c r="QHX19" s="691"/>
      <c r="QHY19" s="691"/>
      <c r="QHZ19" s="691"/>
      <c r="QIA19" s="691"/>
      <c r="QIB19" s="691"/>
      <c r="QIC19" s="691"/>
      <c r="QID19" s="691"/>
      <c r="QIE19" s="691"/>
      <c r="QIF19" s="691"/>
      <c r="QIG19" s="691"/>
      <c r="QIH19" s="691"/>
      <c r="QII19" s="691"/>
      <c r="QIJ19" s="691"/>
      <c r="QIK19" s="691"/>
      <c r="QIL19" s="691"/>
      <c r="QIM19" s="691"/>
      <c r="QIN19" s="691"/>
      <c r="QIO19" s="691"/>
      <c r="QIP19" s="691"/>
      <c r="QIQ19" s="691"/>
      <c r="QIR19" s="691"/>
      <c r="QIS19" s="691"/>
      <c r="QIT19" s="691"/>
      <c r="QIU19" s="691"/>
      <c r="QIV19" s="691"/>
      <c r="QIW19" s="691"/>
      <c r="QIX19" s="691"/>
      <c r="QIY19" s="691"/>
      <c r="QIZ19" s="691"/>
      <c r="QJA19" s="691"/>
      <c r="QJB19" s="691"/>
      <c r="QJC19" s="691"/>
      <c r="QJD19" s="691"/>
      <c r="QJE19" s="691"/>
      <c r="QJF19" s="691"/>
      <c r="QJG19" s="691"/>
      <c r="QJH19" s="691"/>
      <c r="QJI19" s="691"/>
      <c r="QJJ19" s="691"/>
      <c r="QJK19" s="691"/>
      <c r="QJL19" s="691"/>
      <c r="QJM19" s="691"/>
      <c r="QJN19" s="691"/>
      <c r="QJO19" s="691"/>
      <c r="QJP19" s="691"/>
      <c r="QJQ19" s="691"/>
      <c r="QJR19" s="691"/>
      <c r="QJS19" s="691"/>
      <c r="QJT19" s="691"/>
      <c r="QJU19" s="691"/>
      <c r="QJV19" s="691"/>
      <c r="QJW19" s="691"/>
      <c r="QJX19" s="691"/>
      <c r="QJY19" s="691"/>
      <c r="QJZ19" s="691"/>
      <c r="QKA19" s="691"/>
      <c r="QKB19" s="691"/>
      <c r="QKC19" s="691"/>
      <c r="QKD19" s="691"/>
      <c r="QKE19" s="691"/>
      <c r="QKF19" s="691"/>
      <c r="QKG19" s="691"/>
      <c r="QKH19" s="691"/>
      <c r="QKI19" s="691"/>
      <c r="QKJ19" s="691"/>
      <c r="QKK19" s="691"/>
      <c r="QKL19" s="691"/>
      <c r="QKM19" s="691"/>
      <c r="QKN19" s="691"/>
      <c r="QKO19" s="691"/>
      <c r="QKP19" s="691"/>
      <c r="QKQ19" s="691"/>
      <c r="QKR19" s="691"/>
      <c r="QKS19" s="691"/>
      <c r="QKT19" s="691"/>
      <c r="QKU19" s="691"/>
      <c r="QKV19" s="691"/>
      <c r="QKW19" s="691"/>
      <c r="QKX19" s="691"/>
      <c r="QKY19" s="691"/>
      <c r="QKZ19" s="691"/>
      <c r="QLA19" s="691"/>
      <c r="QLB19" s="691"/>
      <c r="QLC19" s="691"/>
      <c r="QLD19" s="691"/>
      <c r="QLE19" s="691"/>
      <c r="QLF19" s="691"/>
      <c r="QLG19" s="691"/>
      <c r="QLH19" s="691"/>
      <c r="QLI19" s="691"/>
      <c r="QLJ19" s="691"/>
      <c r="QLK19" s="691"/>
      <c r="QLL19" s="691"/>
      <c r="QLM19" s="691"/>
      <c r="QLN19" s="691"/>
      <c r="QLO19" s="691"/>
      <c r="QLP19" s="691"/>
      <c r="QLQ19" s="691"/>
      <c r="QLR19" s="691"/>
      <c r="QLS19" s="691"/>
      <c r="QLT19" s="691"/>
      <c r="QLU19" s="691"/>
      <c r="QLV19" s="691"/>
      <c r="QLW19" s="691"/>
      <c r="QLX19" s="691"/>
      <c r="QLY19" s="691"/>
      <c r="QLZ19" s="691"/>
      <c r="QMA19" s="691"/>
      <c r="QMB19" s="691"/>
      <c r="QMC19" s="691"/>
      <c r="QMD19" s="691"/>
      <c r="QME19" s="691"/>
      <c r="QMF19" s="691"/>
      <c r="QMG19" s="691"/>
      <c r="QMH19" s="691"/>
      <c r="QMI19" s="691"/>
      <c r="QMJ19" s="691"/>
      <c r="QMK19" s="691"/>
      <c r="QML19" s="691"/>
      <c r="QMM19" s="691"/>
      <c r="QMN19" s="691"/>
      <c r="QMO19" s="691"/>
      <c r="QMP19" s="691"/>
      <c r="QMQ19" s="691"/>
      <c r="QMR19" s="691"/>
      <c r="QMS19" s="691"/>
      <c r="QMT19" s="691"/>
      <c r="QMU19" s="691"/>
      <c r="QMV19" s="691"/>
      <c r="QMW19" s="691"/>
      <c r="QMX19" s="691"/>
      <c r="QMY19" s="691"/>
      <c r="QMZ19" s="691"/>
      <c r="QNA19" s="691"/>
      <c r="QNB19" s="691"/>
      <c r="QNC19" s="691"/>
      <c r="QND19" s="691"/>
      <c r="QNE19" s="691"/>
      <c r="QNF19" s="691"/>
      <c r="QNG19" s="691"/>
      <c r="QNH19" s="691"/>
      <c r="QNI19" s="691"/>
      <c r="QNJ19" s="691"/>
      <c r="QNK19" s="691"/>
      <c r="QNL19" s="691"/>
      <c r="QNM19" s="691"/>
      <c r="QNN19" s="691"/>
      <c r="QNO19" s="691"/>
      <c r="QNP19" s="691"/>
      <c r="QNQ19" s="691"/>
      <c r="QNR19" s="691"/>
      <c r="QNS19" s="691"/>
      <c r="QNT19" s="691"/>
      <c r="QNU19" s="691"/>
      <c r="QNV19" s="691"/>
      <c r="QNW19" s="691"/>
      <c r="QNX19" s="691"/>
      <c r="QNY19" s="691"/>
      <c r="QNZ19" s="691"/>
      <c r="QOA19" s="691"/>
      <c r="QOB19" s="691"/>
      <c r="QOC19" s="691"/>
      <c r="QOD19" s="691"/>
      <c r="QOE19" s="691"/>
      <c r="QOF19" s="691"/>
      <c r="QOG19" s="691"/>
      <c r="QOH19" s="691"/>
      <c r="QOI19" s="691"/>
      <c r="QOJ19" s="691"/>
      <c r="QOK19" s="691"/>
      <c r="QOL19" s="691"/>
      <c r="QOM19" s="691"/>
      <c r="QON19" s="691"/>
      <c r="QOO19" s="691"/>
      <c r="QOP19" s="691"/>
      <c r="QOQ19" s="691"/>
      <c r="QOR19" s="691"/>
      <c r="QOS19" s="691"/>
      <c r="QOT19" s="691"/>
      <c r="QOU19" s="691"/>
      <c r="QOV19" s="691"/>
      <c r="QOW19" s="691"/>
      <c r="QOX19" s="691"/>
      <c r="QOY19" s="691"/>
      <c r="QOZ19" s="691"/>
      <c r="QPA19" s="691"/>
      <c r="QPB19" s="691"/>
      <c r="QPC19" s="691"/>
      <c r="QPD19" s="691"/>
      <c r="QPE19" s="691"/>
      <c r="QPF19" s="691"/>
      <c r="QPG19" s="691"/>
      <c r="QPH19" s="691"/>
      <c r="QPI19" s="691"/>
      <c r="QPJ19" s="691"/>
      <c r="QPK19" s="691"/>
      <c r="QPL19" s="691"/>
      <c r="QPM19" s="691"/>
      <c r="QPN19" s="691"/>
      <c r="QPO19" s="691"/>
      <c r="QPP19" s="691"/>
      <c r="QPQ19" s="691"/>
      <c r="QPR19" s="691"/>
      <c r="QPS19" s="691"/>
      <c r="QPT19" s="691"/>
      <c r="QPU19" s="691"/>
      <c r="QPV19" s="691"/>
      <c r="QPW19" s="691"/>
      <c r="QPX19" s="691"/>
      <c r="QPY19" s="691"/>
      <c r="QPZ19" s="691"/>
      <c r="QQA19" s="691"/>
      <c r="QQB19" s="691"/>
      <c r="QQC19" s="691"/>
      <c r="QQD19" s="691"/>
      <c r="QQE19" s="691"/>
      <c r="QQF19" s="691"/>
      <c r="QQG19" s="691"/>
      <c r="QQH19" s="691"/>
      <c r="QQI19" s="691"/>
      <c r="QQJ19" s="691"/>
      <c r="QQK19" s="691"/>
      <c r="QQL19" s="691"/>
      <c r="QQM19" s="691"/>
      <c r="QQN19" s="691"/>
      <c r="QQO19" s="691"/>
      <c r="QQP19" s="691"/>
      <c r="QQQ19" s="691"/>
      <c r="QQR19" s="691"/>
      <c r="QQS19" s="691"/>
      <c r="QQT19" s="691"/>
      <c r="QQU19" s="691"/>
      <c r="QQV19" s="691"/>
      <c r="QQW19" s="691"/>
      <c r="QQX19" s="691"/>
      <c r="QQY19" s="691"/>
      <c r="QQZ19" s="691"/>
      <c r="QRA19" s="691"/>
      <c r="QRB19" s="691"/>
      <c r="QRC19" s="691"/>
      <c r="QRD19" s="691"/>
      <c r="QRE19" s="691"/>
      <c r="QRF19" s="691"/>
      <c r="QRG19" s="691"/>
      <c r="QRH19" s="691"/>
      <c r="QRI19" s="691"/>
      <c r="QRJ19" s="691"/>
      <c r="QRK19" s="691"/>
      <c r="QRL19" s="691"/>
      <c r="QRM19" s="691"/>
      <c r="QRN19" s="691"/>
      <c r="QRO19" s="691"/>
      <c r="QRP19" s="691"/>
      <c r="QRQ19" s="691"/>
      <c r="QRR19" s="691"/>
      <c r="QRS19" s="691"/>
      <c r="QRT19" s="691"/>
      <c r="QRU19" s="691"/>
      <c r="QRV19" s="691"/>
      <c r="QRW19" s="691"/>
      <c r="QRX19" s="691"/>
      <c r="QRY19" s="691"/>
      <c r="QRZ19" s="691"/>
      <c r="QSA19" s="691"/>
      <c r="QSB19" s="691"/>
      <c r="QSC19" s="691"/>
      <c r="QSD19" s="691"/>
      <c r="QSE19" s="691"/>
      <c r="QSF19" s="691"/>
      <c r="QSG19" s="691"/>
      <c r="QSH19" s="691"/>
      <c r="QSI19" s="691"/>
      <c r="QSJ19" s="691"/>
      <c r="QSK19" s="691"/>
      <c r="QSL19" s="691"/>
      <c r="QSM19" s="691"/>
      <c r="QSN19" s="691"/>
      <c r="QSO19" s="691"/>
      <c r="QSP19" s="691"/>
      <c r="QSQ19" s="691"/>
      <c r="QSR19" s="691"/>
      <c r="QSS19" s="691"/>
      <c r="QST19" s="691"/>
      <c r="QSU19" s="691"/>
      <c r="QSV19" s="691"/>
      <c r="QSW19" s="691"/>
      <c r="QSX19" s="691"/>
      <c r="QSY19" s="691"/>
      <c r="QSZ19" s="691"/>
      <c r="QTA19" s="691"/>
      <c r="QTB19" s="691"/>
      <c r="QTC19" s="691"/>
      <c r="QTD19" s="691"/>
      <c r="QTE19" s="691"/>
      <c r="QTF19" s="691"/>
      <c r="QTG19" s="691"/>
      <c r="QTH19" s="691"/>
      <c r="QTI19" s="691"/>
      <c r="QTJ19" s="691"/>
      <c r="QTK19" s="691"/>
      <c r="QTL19" s="691"/>
      <c r="QTM19" s="691"/>
      <c r="QTN19" s="691"/>
      <c r="QTO19" s="691"/>
      <c r="QTP19" s="691"/>
      <c r="QTQ19" s="691"/>
      <c r="QTR19" s="691"/>
      <c r="QTS19" s="691"/>
      <c r="QTT19" s="691"/>
      <c r="QTU19" s="691"/>
      <c r="QTV19" s="691"/>
      <c r="QTW19" s="691"/>
      <c r="QTX19" s="691"/>
      <c r="QTY19" s="691"/>
      <c r="QTZ19" s="691"/>
      <c r="QUA19" s="691"/>
      <c r="QUB19" s="691"/>
      <c r="QUC19" s="691"/>
      <c r="QUD19" s="691"/>
      <c r="QUE19" s="691"/>
      <c r="QUF19" s="691"/>
      <c r="QUG19" s="691"/>
      <c r="QUH19" s="691"/>
      <c r="QUI19" s="691"/>
      <c r="QUJ19" s="691"/>
      <c r="QUK19" s="691"/>
      <c r="QUL19" s="691"/>
      <c r="QUM19" s="691"/>
      <c r="QUN19" s="691"/>
      <c r="QUO19" s="691"/>
      <c r="QUP19" s="691"/>
      <c r="QUQ19" s="691"/>
      <c r="QUR19" s="691"/>
      <c r="QUS19" s="691"/>
      <c r="QUT19" s="691"/>
      <c r="QUU19" s="691"/>
      <c r="QUV19" s="691"/>
      <c r="QUW19" s="691"/>
      <c r="QUX19" s="691"/>
      <c r="QUY19" s="691"/>
      <c r="QUZ19" s="691"/>
      <c r="QVA19" s="691"/>
      <c r="QVB19" s="691"/>
      <c r="QVC19" s="691"/>
      <c r="QVD19" s="691"/>
      <c r="QVE19" s="691"/>
      <c r="QVF19" s="691"/>
      <c r="QVG19" s="691"/>
      <c r="QVH19" s="691"/>
      <c r="QVI19" s="691"/>
      <c r="QVJ19" s="691"/>
      <c r="QVK19" s="691"/>
      <c r="QVL19" s="691"/>
      <c r="QVM19" s="691"/>
      <c r="QVN19" s="691"/>
      <c r="QVO19" s="691"/>
      <c r="QVP19" s="691"/>
      <c r="QVQ19" s="691"/>
      <c r="QVR19" s="691"/>
      <c r="QVS19" s="691"/>
      <c r="QVT19" s="691"/>
      <c r="QVU19" s="691"/>
      <c r="QVV19" s="691"/>
      <c r="QVW19" s="691"/>
      <c r="QVX19" s="691"/>
      <c r="QVY19" s="691"/>
      <c r="QVZ19" s="691"/>
      <c r="QWA19" s="691"/>
      <c r="QWB19" s="691"/>
      <c r="QWC19" s="691"/>
      <c r="QWD19" s="691"/>
      <c r="QWE19" s="691"/>
      <c r="QWF19" s="691"/>
      <c r="QWG19" s="691"/>
      <c r="QWH19" s="691"/>
      <c r="QWI19" s="691"/>
      <c r="QWJ19" s="691"/>
      <c r="QWK19" s="691"/>
      <c r="QWL19" s="691"/>
      <c r="QWM19" s="691"/>
      <c r="QWN19" s="691"/>
      <c r="QWO19" s="691"/>
      <c r="QWP19" s="691"/>
      <c r="QWQ19" s="691"/>
      <c r="QWR19" s="691"/>
      <c r="QWS19" s="691"/>
      <c r="QWT19" s="691"/>
      <c r="QWU19" s="691"/>
      <c r="QWV19" s="691"/>
      <c r="QWW19" s="691"/>
      <c r="QWX19" s="691"/>
      <c r="QWY19" s="691"/>
      <c r="QWZ19" s="691"/>
      <c r="QXA19" s="691"/>
      <c r="QXB19" s="691"/>
      <c r="QXC19" s="691"/>
      <c r="QXD19" s="691"/>
      <c r="QXE19" s="691"/>
      <c r="QXF19" s="691"/>
      <c r="QXG19" s="691"/>
      <c r="QXH19" s="691"/>
      <c r="QXI19" s="691"/>
      <c r="QXJ19" s="691"/>
      <c r="QXK19" s="691"/>
      <c r="QXL19" s="691"/>
      <c r="QXM19" s="691"/>
      <c r="QXN19" s="691"/>
      <c r="QXO19" s="691"/>
      <c r="QXP19" s="691"/>
      <c r="QXQ19" s="691"/>
      <c r="QXR19" s="691"/>
      <c r="QXS19" s="691"/>
      <c r="QXT19" s="691"/>
      <c r="QXU19" s="691"/>
      <c r="QXV19" s="691"/>
      <c r="QXW19" s="691"/>
      <c r="QXX19" s="691"/>
      <c r="QXY19" s="691"/>
      <c r="QXZ19" s="691"/>
      <c r="QYA19" s="691"/>
      <c r="QYB19" s="691"/>
      <c r="QYC19" s="691"/>
      <c r="QYD19" s="691"/>
      <c r="QYE19" s="691"/>
      <c r="QYF19" s="691"/>
      <c r="QYG19" s="691"/>
      <c r="QYH19" s="691"/>
      <c r="QYI19" s="691"/>
      <c r="QYJ19" s="691"/>
      <c r="QYK19" s="691"/>
      <c r="QYL19" s="691"/>
      <c r="QYM19" s="691"/>
      <c r="QYN19" s="691"/>
      <c r="QYO19" s="691"/>
      <c r="QYP19" s="691"/>
      <c r="QYQ19" s="691"/>
      <c r="QYR19" s="691"/>
      <c r="QYS19" s="691"/>
      <c r="QYT19" s="691"/>
      <c r="QYU19" s="691"/>
      <c r="QYV19" s="691"/>
      <c r="QYW19" s="691"/>
      <c r="QYX19" s="691"/>
      <c r="QYY19" s="691"/>
      <c r="QYZ19" s="691"/>
      <c r="QZA19" s="691"/>
      <c r="QZB19" s="691"/>
      <c r="QZC19" s="691"/>
      <c r="QZD19" s="691"/>
      <c r="QZE19" s="691"/>
      <c r="QZF19" s="691"/>
      <c r="QZG19" s="691"/>
      <c r="QZH19" s="691"/>
      <c r="QZI19" s="691"/>
      <c r="QZJ19" s="691"/>
      <c r="QZK19" s="691"/>
      <c r="QZL19" s="691"/>
      <c r="QZM19" s="691"/>
      <c r="QZN19" s="691"/>
      <c r="QZO19" s="691"/>
      <c r="QZP19" s="691"/>
      <c r="QZQ19" s="691"/>
      <c r="QZR19" s="691"/>
      <c r="QZS19" s="691"/>
      <c r="QZT19" s="691"/>
      <c r="QZU19" s="691"/>
      <c r="QZV19" s="691"/>
      <c r="QZW19" s="691"/>
      <c r="QZX19" s="691"/>
      <c r="QZY19" s="691"/>
      <c r="QZZ19" s="691"/>
      <c r="RAA19" s="691"/>
      <c r="RAB19" s="691"/>
      <c r="RAC19" s="691"/>
      <c r="RAD19" s="691"/>
      <c r="RAE19" s="691"/>
      <c r="RAF19" s="691"/>
      <c r="RAG19" s="691"/>
      <c r="RAH19" s="691"/>
      <c r="RAI19" s="691"/>
      <c r="RAJ19" s="691"/>
      <c r="RAK19" s="691"/>
      <c r="RAL19" s="691"/>
      <c r="RAM19" s="691"/>
      <c r="RAN19" s="691"/>
      <c r="RAO19" s="691"/>
      <c r="RAP19" s="691"/>
      <c r="RAQ19" s="691"/>
      <c r="RAR19" s="691"/>
      <c r="RAS19" s="691"/>
      <c r="RAT19" s="691"/>
      <c r="RAU19" s="691"/>
      <c r="RAV19" s="691"/>
      <c r="RAW19" s="691"/>
      <c r="RAX19" s="691"/>
      <c r="RAY19" s="691"/>
      <c r="RAZ19" s="691"/>
      <c r="RBA19" s="691"/>
      <c r="RBB19" s="691"/>
      <c r="RBC19" s="691"/>
      <c r="RBD19" s="691"/>
      <c r="RBE19" s="691"/>
      <c r="RBF19" s="691"/>
      <c r="RBG19" s="691"/>
      <c r="RBH19" s="691"/>
      <c r="RBI19" s="691"/>
      <c r="RBJ19" s="691"/>
      <c r="RBK19" s="691"/>
      <c r="RBL19" s="691"/>
      <c r="RBM19" s="691"/>
      <c r="RBN19" s="691"/>
      <c r="RBO19" s="691"/>
      <c r="RBP19" s="691"/>
      <c r="RBQ19" s="691"/>
      <c r="RBR19" s="691"/>
      <c r="RBS19" s="691"/>
      <c r="RBT19" s="691"/>
      <c r="RBU19" s="691"/>
      <c r="RBV19" s="691"/>
      <c r="RBW19" s="691"/>
      <c r="RBX19" s="691"/>
      <c r="RBY19" s="691"/>
      <c r="RBZ19" s="691"/>
      <c r="RCA19" s="691"/>
      <c r="RCB19" s="691"/>
      <c r="RCC19" s="691"/>
      <c r="RCD19" s="691"/>
      <c r="RCE19" s="691"/>
      <c r="RCF19" s="691"/>
      <c r="RCG19" s="691"/>
      <c r="RCH19" s="691"/>
      <c r="RCI19" s="691"/>
      <c r="RCJ19" s="691"/>
      <c r="RCK19" s="691"/>
      <c r="RCL19" s="691"/>
      <c r="RCM19" s="691"/>
      <c r="RCN19" s="691"/>
      <c r="RCO19" s="691"/>
      <c r="RCP19" s="691"/>
      <c r="RCQ19" s="691"/>
      <c r="RCR19" s="691"/>
      <c r="RCS19" s="691"/>
      <c r="RCT19" s="691"/>
      <c r="RCU19" s="691"/>
      <c r="RCV19" s="691"/>
      <c r="RCW19" s="691"/>
      <c r="RCX19" s="691"/>
      <c r="RCY19" s="691"/>
      <c r="RCZ19" s="691"/>
      <c r="RDA19" s="691"/>
      <c r="RDB19" s="691"/>
      <c r="RDC19" s="691"/>
      <c r="RDD19" s="691"/>
      <c r="RDE19" s="691"/>
      <c r="RDF19" s="691"/>
      <c r="RDG19" s="691"/>
      <c r="RDH19" s="691"/>
      <c r="RDI19" s="691"/>
      <c r="RDJ19" s="691"/>
      <c r="RDK19" s="691"/>
      <c r="RDL19" s="691"/>
      <c r="RDM19" s="691"/>
      <c r="RDN19" s="691"/>
      <c r="RDO19" s="691"/>
      <c r="RDP19" s="691"/>
      <c r="RDQ19" s="691"/>
      <c r="RDR19" s="691"/>
      <c r="RDS19" s="691"/>
      <c r="RDT19" s="691"/>
      <c r="RDU19" s="691"/>
      <c r="RDV19" s="691"/>
      <c r="RDW19" s="691"/>
      <c r="RDX19" s="691"/>
      <c r="RDY19" s="691"/>
      <c r="RDZ19" s="691"/>
      <c r="REA19" s="691"/>
      <c r="REB19" s="691"/>
      <c r="REC19" s="691"/>
      <c r="RED19" s="691"/>
      <c r="REE19" s="691"/>
      <c r="REF19" s="691"/>
      <c r="REG19" s="691"/>
      <c r="REH19" s="691"/>
      <c r="REI19" s="691"/>
      <c r="REJ19" s="691"/>
      <c r="REK19" s="691"/>
      <c r="REL19" s="691"/>
      <c r="REM19" s="691"/>
      <c r="REN19" s="691"/>
      <c r="REO19" s="691"/>
      <c r="REP19" s="691"/>
      <c r="REQ19" s="691"/>
      <c r="RER19" s="691"/>
      <c r="RES19" s="691"/>
      <c r="RET19" s="691"/>
      <c r="REU19" s="691"/>
      <c r="REV19" s="691"/>
      <c r="REW19" s="691"/>
      <c r="REX19" s="691"/>
      <c r="REY19" s="691"/>
      <c r="REZ19" s="691"/>
      <c r="RFA19" s="691"/>
      <c r="RFB19" s="691"/>
      <c r="RFC19" s="691"/>
      <c r="RFD19" s="691"/>
      <c r="RFE19" s="691"/>
      <c r="RFF19" s="691"/>
      <c r="RFG19" s="691"/>
      <c r="RFH19" s="691"/>
      <c r="RFI19" s="691"/>
      <c r="RFJ19" s="691"/>
      <c r="RFK19" s="691"/>
      <c r="RFL19" s="691"/>
      <c r="RFM19" s="691"/>
      <c r="RFN19" s="691"/>
      <c r="RFO19" s="691"/>
      <c r="RFP19" s="691"/>
      <c r="RFQ19" s="691"/>
      <c r="RFR19" s="691"/>
      <c r="RFS19" s="691"/>
      <c r="RFT19" s="691"/>
      <c r="RFU19" s="691"/>
      <c r="RFV19" s="691"/>
      <c r="RFW19" s="691"/>
      <c r="RFX19" s="691"/>
      <c r="RFY19" s="691"/>
      <c r="RFZ19" s="691"/>
      <c r="RGA19" s="691"/>
      <c r="RGB19" s="691"/>
      <c r="RGC19" s="691"/>
      <c r="RGD19" s="691"/>
      <c r="RGE19" s="691"/>
      <c r="RGF19" s="691"/>
      <c r="RGG19" s="691"/>
      <c r="RGH19" s="691"/>
      <c r="RGI19" s="691"/>
      <c r="RGJ19" s="691"/>
      <c r="RGK19" s="691"/>
      <c r="RGL19" s="691"/>
      <c r="RGM19" s="691"/>
      <c r="RGN19" s="691"/>
      <c r="RGO19" s="691"/>
      <c r="RGP19" s="691"/>
      <c r="RGQ19" s="691"/>
      <c r="RGR19" s="691"/>
      <c r="RGS19" s="691"/>
      <c r="RGT19" s="691"/>
      <c r="RGU19" s="691"/>
      <c r="RGV19" s="691"/>
      <c r="RGW19" s="691"/>
      <c r="RGX19" s="691"/>
      <c r="RGY19" s="691"/>
      <c r="RGZ19" s="691"/>
      <c r="RHA19" s="691"/>
      <c r="RHB19" s="691"/>
      <c r="RHC19" s="691"/>
      <c r="RHD19" s="691"/>
      <c r="RHE19" s="691"/>
      <c r="RHF19" s="691"/>
      <c r="RHG19" s="691"/>
      <c r="RHH19" s="691"/>
      <c r="RHI19" s="691"/>
      <c r="RHJ19" s="691"/>
      <c r="RHK19" s="691"/>
      <c r="RHL19" s="691"/>
      <c r="RHM19" s="691"/>
      <c r="RHN19" s="691"/>
      <c r="RHO19" s="691"/>
      <c r="RHP19" s="691"/>
      <c r="RHQ19" s="691"/>
      <c r="RHR19" s="691"/>
      <c r="RHS19" s="691"/>
      <c r="RHT19" s="691"/>
      <c r="RHU19" s="691"/>
      <c r="RHV19" s="691"/>
      <c r="RHW19" s="691"/>
      <c r="RHX19" s="691"/>
      <c r="RHY19" s="691"/>
      <c r="RHZ19" s="691"/>
      <c r="RIA19" s="691"/>
      <c r="RIB19" s="691"/>
      <c r="RIC19" s="691"/>
      <c r="RID19" s="691"/>
      <c r="RIE19" s="691"/>
      <c r="RIF19" s="691"/>
      <c r="RIG19" s="691"/>
      <c r="RIH19" s="691"/>
      <c r="RII19" s="691"/>
      <c r="RIJ19" s="691"/>
      <c r="RIK19" s="691"/>
      <c r="RIL19" s="691"/>
      <c r="RIM19" s="691"/>
      <c r="RIN19" s="691"/>
      <c r="RIO19" s="691"/>
      <c r="RIP19" s="691"/>
      <c r="RIQ19" s="691"/>
      <c r="RIR19" s="691"/>
      <c r="RIS19" s="691"/>
      <c r="RIT19" s="691"/>
      <c r="RIU19" s="691"/>
      <c r="RIV19" s="691"/>
      <c r="RIW19" s="691"/>
      <c r="RIX19" s="691"/>
      <c r="RIY19" s="691"/>
      <c r="RIZ19" s="691"/>
      <c r="RJA19" s="691"/>
      <c r="RJB19" s="691"/>
      <c r="RJC19" s="691"/>
      <c r="RJD19" s="691"/>
      <c r="RJE19" s="691"/>
      <c r="RJF19" s="691"/>
      <c r="RJG19" s="691"/>
      <c r="RJH19" s="691"/>
      <c r="RJI19" s="691"/>
      <c r="RJJ19" s="691"/>
      <c r="RJK19" s="691"/>
      <c r="RJL19" s="691"/>
      <c r="RJM19" s="691"/>
      <c r="RJN19" s="691"/>
      <c r="RJO19" s="691"/>
      <c r="RJP19" s="691"/>
      <c r="RJQ19" s="691"/>
      <c r="RJR19" s="691"/>
      <c r="RJS19" s="691"/>
      <c r="RJT19" s="691"/>
      <c r="RJU19" s="691"/>
      <c r="RJV19" s="691"/>
      <c r="RJW19" s="691"/>
      <c r="RJX19" s="691"/>
      <c r="RJY19" s="691"/>
      <c r="RJZ19" s="691"/>
      <c r="RKA19" s="691"/>
      <c r="RKB19" s="691"/>
      <c r="RKC19" s="691"/>
      <c r="RKD19" s="691"/>
      <c r="RKE19" s="691"/>
      <c r="RKF19" s="691"/>
      <c r="RKG19" s="691"/>
      <c r="RKH19" s="691"/>
      <c r="RKI19" s="691"/>
      <c r="RKJ19" s="691"/>
      <c r="RKK19" s="691"/>
      <c r="RKL19" s="691"/>
      <c r="RKM19" s="691"/>
      <c r="RKN19" s="691"/>
      <c r="RKO19" s="691"/>
      <c r="RKP19" s="691"/>
      <c r="RKQ19" s="691"/>
      <c r="RKR19" s="691"/>
      <c r="RKS19" s="691"/>
      <c r="RKT19" s="691"/>
      <c r="RKU19" s="691"/>
      <c r="RKV19" s="691"/>
      <c r="RKW19" s="691"/>
      <c r="RKX19" s="691"/>
      <c r="RKY19" s="691"/>
      <c r="RKZ19" s="691"/>
      <c r="RLA19" s="691"/>
      <c r="RLB19" s="691"/>
      <c r="RLC19" s="691"/>
      <c r="RLD19" s="691"/>
      <c r="RLE19" s="691"/>
      <c r="RLF19" s="691"/>
      <c r="RLG19" s="691"/>
      <c r="RLH19" s="691"/>
      <c r="RLI19" s="691"/>
      <c r="RLJ19" s="691"/>
      <c r="RLK19" s="691"/>
      <c r="RLL19" s="691"/>
      <c r="RLM19" s="691"/>
      <c r="RLN19" s="691"/>
      <c r="RLO19" s="691"/>
      <c r="RLP19" s="691"/>
      <c r="RLQ19" s="691"/>
      <c r="RLR19" s="691"/>
      <c r="RLS19" s="691"/>
      <c r="RLT19" s="691"/>
      <c r="RLU19" s="691"/>
      <c r="RLV19" s="691"/>
      <c r="RLW19" s="691"/>
      <c r="RLX19" s="691"/>
      <c r="RLY19" s="691"/>
      <c r="RLZ19" s="691"/>
      <c r="RMA19" s="691"/>
      <c r="RMB19" s="691"/>
      <c r="RMC19" s="691"/>
      <c r="RMD19" s="691"/>
      <c r="RME19" s="691"/>
      <c r="RMF19" s="691"/>
      <c r="RMG19" s="691"/>
      <c r="RMH19" s="691"/>
      <c r="RMI19" s="691"/>
      <c r="RMJ19" s="691"/>
      <c r="RMK19" s="691"/>
      <c r="RML19" s="691"/>
      <c r="RMM19" s="691"/>
      <c r="RMN19" s="691"/>
      <c r="RMO19" s="691"/>
      <c r="RMP19" s="691"/>
      <c r="RMQ19" s="691"/>
      <c r="RMR19" s="691"/>
      <c r="RMS19" s="691"/>
      <c r="RMT19" s="691"/>
      <c r="RMU19" s="691"/>
      <c r="RMV19" s="691"/>
      <c r="RMW19" s="691"/>
      <c r="RMX19" s="691"/>
      <c r="RMY19" s="691"/>
      <c r="RMZ19" s="691"/>
      <c r="RNA19" s="691"/>
      <c r="RNB19" s="691"/>
      <c r="RNC19" s="691"/>
      <c r="RND19" s="691"/>
      <c r="RNE19" s="691"/>
      <c r="RNF19" s="691"/>
      <c r="RNG19" s="691"/>
      <c r="RNH19" s="691"/>
      <c r="RNI19" s="691"/>
      <c r="RNJ19" s="691"/>
      <c r="RNK19" s="691"/>
      <c r="RNL19" s="691"/>
      <c r="RNM19" s="691"/>
      <c r="RNN19" s="691"/>
      <c r="RNO19" s="691"/>
      <c r="RNP19" s="691"/>
      <c r="RNQ19" s="691"/>
      <c r="RNR19" s="691"/>
      <c r="RNS19" s="691"/>
      <c r="RNT19" s="691"/>
      <c r="RNU19" s="691"/>
      <c r="RNV19" s="691"/>
      <c r="RNW19" s="691"/>
      <c r="RNX19" s="691"/>
      <c r="RNY19" s="691"/>
      <c r="RNZ19" s="691"/>
      <c r="ROA19" s="691"/>
      <c r="ROB19" s="691"/>
      <c r="ROC19" s="691"/>
      <c r="ROD19" s="691"/>
      <c r="ROE19" s="691"/>
      <c r="ROF19" s="691"/>
      <c r="ROG19" s="691"/>
      <c r="ROH19" s="691"/>
      <c r="ROI19" s="691"/>
      <c r="ROJ19" s="691"/>
      <c r="ROK19" s="691"/>
      <c r="ROL19" s="691"/>
      <c r="ROM19" s="691"/>
      <c r="RON19" s="691"/>
      <c r="ROO19" s="691"/>
      <c r="ROP19" s="691"/>
      <c r="ROQ19" s="691"/>
      <c r="ROR19" s="691"/>
      <c r="ROS19" s="691"/>
      <c r="ROT19" s="691"/>
      <c r="ROU19" s="691"/>
      <c r="ROV19" s="691"/>
      <c r="ROW19" s="691"/>
      <c r="ROX19" s="691"/>
      <c r="ROY19" s="691"/>
      <c r="ROZ19" s="691"/>
      <c r="RPA19" s="691"/>
      <c r="RPB19" s="691"/>
      <c r="RPC19" s="691"/>
      <c r="RPD19" s="691"/>
      <c r="RPE19" s="691"/>
      <c r="RPF19" s="691"/>
      <c r="RPG19" s="691"/>
      <c r="RPH19" s="691"/>
      <c r="RPI19" s="691"/>
      <c r="RPJ19" s="691"/>
      <c r="RPK19" s="691"/>
      <c r="RPL19" s="691"/>
      <c r="RPM19" s="691"/>
      <c r="RPN19" s="691"/>
      <c r="RPO19" s="691"/>
      <c r="RPP19" s="691"/>
      <c r="RPQ19" s="691"/>
      <c r="RPR19" s="691"/>
      <c r="RPS19" s="691"/>
      <c r="RPT19" s="691"/>
      <c r="RPU19" s="691"/>
      <c r="RPV19" s="691"/>
      <c r="RPW19" s="691"/>
      <c r="RPX19" s="691"/>
      <c r="RPY19" s="691"/>
      <c r="RPZ19" s="691"/>
      <c r="RQA19" s="691"/>
      <c r="RQB19" s="691"/>
      <c r="RQC19" s="691"/>
      <c r="RQD19" s="691"/>
      <c r="RQE19" s="691"/>
      <c r="RQF19" s="691"/>
      <c r="RQG19" s="691"/>
      <c r="RQH19" s="691"/>
      <c r="RQI19" s="691"/>
      <c r="RQJ19" s="691"/>
      <c r="RQK19" s="691"/>
      <c r="RQL19" s="691"/>
      <c r="RQM19" s="691"/>
      <c r="RQN19" s="691"/>
      <c r="RQO19" s="691"/>
      <c r="RQP19" s="691"/>
      <c r="RQQ19" s="691"/>
      <c r="RQR19" s="691"/>
      <c r="RQS19" s="691"/>
      <c r="RQT19" s="691"/>
      <c r="RQU19" s="691"/>
      <c r="RQV19" s="691"/>
      <c r="RQW19" s="691"/>
      <c r="RQX19" s="691"/>
      <c r="RQY19" s="691"/>
      <c r="RQZ19" s="691"/>
      <c r="RRA19" s="691"/>
      <c r="RRB19" s="691"/>
      <c r="RRC19" s="691"/>
      <c r="RRD19" s="691"/>
      <c r="RRE19" s="691"/>
      <c r="RRF19" s="691"/>
      <c r="RRG19" s="691"/>
      <c r="RRH19" s="691"/>
      <c r="RRI19" s="691"/>
      <c r="RRJ19" s="691"/>
      <c r="RRK19" s="691"/>
      <c r="RRL19" s="691"/>
      <c r="RRM19" s="691"/>
      <c r="RRN19" s="691"/>
      <c r="RRO19" s="691"/>
      <c r="RRP19" s="691"/>
      <c r="RRQ19" s="691"/>
      <c r="RRR19" s="691"/>
      <c r="RRS19" s="691"/>
      <c r="RRT19" s="691"/>
      <c r="RRU19" s="691"/>
      <c r="RRV19" s="691"/>
      <c r="RRW19" s="691"/>
      <c r="RRX19" s="691"/>
      <c r="RRY19" s="691"/>
      <c r="RRZ19" s="691"/>
      <c r="RSA19" s="691"/>
      <c r="RSB19" s="691"/>
      <c r="RSC19" s="691"/>
      <c r="RSD19" s="691"/>
      <c r="RSE19" s="691"/>
      <c r="RSF19" s="691"/>
      <c r="RSG19" s="691"/>
      <c r="RSH19" s="691"/>
      <c r="RSI19" s="691"/>
      <c r="RSJ19" s="691"/>
      <c r="RSK19" s="691"/>
      <c r="RSL19" s="691"/>
      <c r="RSM19" s="691"/>
      <c r="RSN19" s="691"/>
      <c r="RSO19" s="691"/>
      <c r="RSP19" s="691"/>
      <c r="RSQ19" s="691"/>
      <c r="RSR19" s="691"/>
      <c r="RSS19" s="691"/>
      <c r="RST19" s="691"/>
      <c r="RSU19" s="691"/>
      <c r="RSV19" s="691"/>
      <c r="RSW19" s="691"/>
      <c r="RSX19" s="691"/>
      <c r="RSY19" s="691"/>
      <c r="RSZ19" s="691"/>
      <c r="RTA19" s="691"/>
      <c r="RTB19" s="691"/>
      <c r="RTC19" s="691"/>
      <c r="RTD19" s="691"/>
      <c r="RTE19" s="691"/>
      <c r="RTF19" s="691"/>
      <c r="RTG19" s="691"/>
      <c r="RTH19" s="691"/>
      <c r="RTI19" s="691"/>
      <c r="RTJ19" s="691"/>
      <c r="RTK19" s="691"/>
      <c r="RTL19" s="691"/>
      <c r="RTM19" s="691"/>
      <c r="RTN19" s="691"/>
      <c r="RTO19" s="691"/>
      <c r="RTP19" s="691"/>
      <c r="RTQ19" s="691"/>
      <c r="RTR19" s="691"/>
      <c r="RTS19" s="691"/>
      <c r="RTT19" s="691"/>
      <c r="RTU19" s="691"/>
      <c r="RTV19" s="691"/>
      <c r="RTW19" s="691"/>
      <c r="RTX19" s="691"/>
      <c r="RTY19" s="691"/>
      <c r="RTZ19" s="691"/>
      <c r="RUA19" s="691"/>
      <c r="RUB19" s="691"/>
      <c r="RUC19" s="691"/>
      <c r="RUD19" s="691"/>
      <c r="RUE19" s="691"/>
      <c r="RUF19" s="691"/>
      <c r="RUG19" s="691"/>
      <c r="RUH19" s="691"/>
      <c r="RUI19" s="691"/>
      <c r="RUJ19" s="691"/>
      <c r="RUK19" s="691"/>
      <c r="RUL19" s="691"/>
      <c r="RUM19" s="691"/>
      <c r="RUN19" s="691"/>
      <c r="RUO19" s="691"/>
      <c r="RUP19" s="691"/>
      <c r="RUQ19" s="691"/>
      <c r="RUR19" s="691"/>
      <c r="RUS19" s="691"/>
      <c r="RUT19" s="691"/>
      <c r="RUU19" s="691"/>
      <c r="RUV19" s="691"/>
      <c r="RUW19" s="691"/>
      <c r="RUX19" s="691"/>
      <c r="RUY19" s="691"/>
      <c r="RUZ19" s="691"/>
      <c r="RVA19" s="691"/>
      <c r="RVB19" s="691"/>
      <c r="RVC19" s="691"/>
      <c r="RVD19" s="691"/>
      <c r="RVE19" s="691"/>
      <c r="RVF19" s="691"/>
      <c r="RVG19" s="691"/>
      <c r="RVH19" s="691"/>
      <c r="RVI19" s="691"/>
      <c r="RVJ19" s="691"/>
      <c r="RVK19" s="691"/>
      <c r="RVL19" s="691"/>
      <c r="RVM19" s="691"/>
      <c r="RVN19" s="691"/>
      <c r="RVO19" s="691"/>
      <c r="RVP19" s="691"/>
      <c r="RVQ19" s="691"/>
      <c r="RVR19" s="691"/>
      <c r="RVS19" s="691"/>
      <c r="RVT19" s="691"/>
      <c r="RVU19" s="691"/>
      <c r="RVV19" s="691"/>
      <c r="RVW19" s="691"/>
      <c r="RVX19" s="691"/>
      <c r="RVY19" s="691"/>
      <c r="RVZ19" s="691"/>
      <c r="RWA19" s="691"/>
      <c r="RWB19" s="691"/>
      <c r="RWC19" s="691"/>
      <c r="RWD19" s="691"/>
      <c r="RWE19" s="691"/>
      <c r="RWF19" s="691"/>
      <c r="RWG19" s="691"/>
      <c r="RWH19" s="691"/>
      <c r="RWI19" s="691"/>
      <c r="RWJ19" s="691"/>
      <c r="RWK19" s="691"/>
      <c r="RWL19" s="691"/>
      <c r="RWM19" s="691"/>
      <c r="RWN19" s="691"/>
      <c r="RWO19" s="691"/>
      <c r="RWP19" s="691"/>
      <c r="RWQ19" s="691"/>
      <c r="RWR19" s="691"/>
      <c r="RWS19" s="691"/>
      <c r="RWT19" s="691"/>
      <c r="RWU19" s="691"/>
      <c r="RWV19" s="691"/>
      <c r="RWW19" s="691"/>
      <c r="RWX19" s="691"/>
      <c r="RWY19" s="691"/>
      <c r="RWZ19" s="691"/>
      <c r="RXA19" s="691"/>
      <c r="RXB19" s="691"/>
      <c r="RXC19" s="691"/>
      <c r="RXD19" s="691"/>
      <c r="RXE19" s="691"/>
      <c r="RXF19" s="691"/>
      <c r="RXG19" s="691"/>
      <c r="RXH19" s="691"/>
      <c r="RXI19" s="691"/>
      <c r="RXJ19" s="691"/>
      <c r="RXK19" s="691"/>
      <c r="RXL19" s="691"/>
      <c r="RXM19" s="691"/>
      <c r="RXN19" s="691"/>
      <c r="RXO19" s="691"/>
      <c r="RXP19" s="691"/>
      <c r="RXQ19" s="691"/>
      <c r="RXR19" s="691"/>
      <c r="RXS19" s="691"/>
      <c r="RXT19" s="691"/>
      <c r="RXU19" s="691"/>
      <c r="RXV19" s="691"/>
      <c r="RXW19" s="691"/>
      <c r="RXX19" s="691"/>
      <c r="RXY19" s="691"/>
      <c r="RXZ19" s="691"/>
      <c r="RYA19" s="691"/>
      <c r="RYB19" s="691"/>
      <c r="RYC19" s="691"/>
      <c r="RYD19" s="691"/>
      <c r="RYE19" s="691"/>
      <c r="RYF19" s="691"/>
      <c r="RYG19" s="691"/>
      <c r="RYH19" s="691"/>
      <c r="RYI19" s="691"/>
      <c r="RYJ19" s="691"/>
      <c r="RYK19" s="691"/>
      <c r="RYL19" s="691"/>
      <c r="RYM19" s="691"/>
      <c r="RYN19" s="691"/>
      <c r="RYO19" s="691"/>
      <c r="RYP19" s="691"/>
      <c r="RYQ19" s="691"/>
      <c r="RYR19" s="691"/>
      <c r="RYS19" s="691"/>
      <c r="RYT19" s="691"/>
      <c r="RYU19" s="691"/>
      <c r="RYV19" s="691"/>
      <c r="RYW19" s="691"/>
      <c r="RYX19" s="691"/>
      <c r="RYY19" s="691"/>
      <c r="RYZ19" s="691"/>
      <c r="RZA19" s="691"/>
      <c r="RZB19" s="691"/>
      <c r="RZC19" s="691"/>
      <c r="RZD19" s="691"/>
      <c r="RZE19" s="691"/>
      <c r="RZF19" s="691"/>
      <c r="RZG19" s="691"/>
      <c r="RZH19" s="691"/>
      <c r="RZI19" s="691"/>
      <c r="RZJ19" s="691"/>
      <c r="RZK19" s="691"/>
      <c r="RZL19" s="691"/>
      <c r="RZM19" s="691"/>
      <c r="RZN19" s="691"/>
      <c r="RZO19" s="691"/>
      <c r="RZP19" s="691"/>
      <c r="RZQ19" s="691"/>
      <c r="RZR19" s="691"/>
      <c r="RZS19" s="691"/>
      <c r="RZT19" s="691"/>
      <c r="RZU19" s="691"/>
      <c r="RZV19" s="691"/>
      <c r="RZW19" s="691"/>
      <c r="RZX19" s="691"/>
      <c r="RZY19" s="691"/>
      <c r="RZZ19" s="691"/>
      <c r="SAA19" s="691"/>
      <c r="SAB19" s="691"/>
      <c r="SAC19" s="691"/>
      <c r="SAD19" s="691"/>
      <c r="SAE19" s="691"/>
      <c r="SAF19" s="691"/>
      <c r="SAG19" s="691"/>
      <c r="SAH19" s="691"/>
      <c r="SAI19" s="691"/>
      <c r="SAJ19" s="691"/>
      <c r="SAK19" s="691"/>
      <c r="SAL19" s="691"/>
      <c r="SAM19" s="691"/>
      <c r="SAN19" s="691"/>
      <c r="SAO19" s="691"/>
      <c r="SAP19" s="691"/>
      <c r="SAQ19" s="691"/>
      <c r="SAR19" s="691"/>
      <c r="SAS19" s="691"/>
      <c r="SAT19" s="691"/>
      <c r="SAU19" s="691"/>
      <c r="SAV19" s="691"/>
      <c r="SAW19" s="691"/>
      <c r="SAX19" s="691"/>
      <c r="SAY19" s="691"/>
      <c r="SAZ19" s="691"/>
      <c r="SBA19" s="691"/>
      <c r="SBB19" s="691"/>
      <c r="SBC19" s="691"/>
      <c r="SBD19" s="691"/>
      <c r="SBE19" s="691"/>
      <c r="SBF19" s="691"/>
      <c r="SBG19" s="691"/>
      <c r="SBH19" s="691"/>
      <c r="SBI19" s="691"/>
      <c r="SBJ19" s="691"/>
      <c r="SBK19" s="691"/>
      <c r="SBL19" s="691"/>
      <c r="SBM19" s="691"/>
      <c r="SBN19" s="691"/>
      <c r="SBO19" s="691"/>
      <c r="SBP19" s="691"/>
      <c r="SBQ19" s="691"/>
      <c r="SBR19" s="691"/>
      <c r="SBS19" s="691"/>
      <c r="SBT19" s="691"/>
      <c r="SBU19" s="691"/>
      <c r="SBV19" s="691"/>
      <c r="SBW19" s="691"/>
      <c r="SBX19" s="691"/>
      <c r="SBY19" s="691"/>
      <c r="SBZ19" s="691"/>
      <c r="SCA19" s="691"/>
      <c r="SCB19" s="691"/>
      <c r="SCC19" s="691"/>
      <c r="SCD19" s="691"/>
      <c r="SCE19" s="691"/>
      <c r="SCF19" s="691"/>
      <c r="SCG19" s="691"/>
      <c r="SCH19" s="691"/>
      <c r="SCI19" s="691"/>
      <c r="SCJ19" s="691"/>
      <c r="SCK19" s="691"/>
      <c r="SCL19" s="691"/>
      <c r="SCM19" s="691"/>
      <c r="SCN19" s="691"/>
      <c r="SCO19" s="691"/>
      <c r="SCP19" s="691"/>
      <c r="SCQ19" s="691"/>
      <c r="SCR19" s="691"/>
      <c r="SCS19" s="691"/>
      <c r="SCT19" s="691"/>
      <c r="SCU19" s="691"/>
      <c r="SCV19" s="691"/>
      <c r="SCW19" s="691"/>
      <c r="SCX19" s="691"/>
      <c r="SCY19" s="691"/>
      <c r="SCZ19" s="691"/>
      <c r="SDA19" s="691"/>
      <c r="SDB19" s="691"/>
      <c r="SDC19" s="691"/>
      <c r="SDD19" s="691"/>
      <c r="SDE19" s="691"/>
      <c r="SDF19" s="691"/>
      <c r="SDG19" s="691"/>
      <c r="SDH19" s="691"/>
      <c r="SDI19" s="691"/>
      <c r="SDJ19" s="691"/>
      <c r="SDK19" s="691"/>
      <c r="SDL19" s="691"/>
      <c r="SDM19" s="691"/>
      <c r="SDN19" s="691"/>
      <c r="SDO19" s="691"/>
      <c r="SDP19" s="691"/>
      <c r="SDQ19" s="691"/>
      <c r="SDR19" s="691"/>
      <c r="SDS19" s="691"/>
      <c r="SDT19" s="691"/>
      <c r="SDU19" s="691"/>
      <c r="SDV19" s="691"/>
      <c r="SDW19" s="691"/>
      <c r="SDX19" s="691"/>
      <c r="SDY19" s="691"/>
      <c r="SDZ19" s="691"/>
      <c r="SEA19" s="691"/>
      <c r="SEB19" s="691"/>
      <c r="SEC19" s="691"/>
      <c r="SED19" s="691"/>
      <c r="SEE19" s="691"/>
      <c r="SEF19" s="691"/>
      <c r="SEG19" s="691"/>
      <c r="SEH19" s="691"/>
      <c r="SEI19" s="691"/>
      <c r="SEJ19" s="691"/>
      <c r="SEK19" s="691"/>
      <c r="SEL19" s="691"/>
      <c r="SEM19" s="691"/>
      <c r="SEN19" s="691"/>
      <c r="SEO19" s="691"/>
      <c r="SEP19" s="691"/>
      <c r="SEQ19" s="691"/>
      <c r="SER19" s="691"/>
      <c r="SES19" s="691"/>
      <c r="SET19" s="691"/>
      <c r="SEU19" s="691"/>
      <c r="SEV19" s="691"/>
      <c r="SEW19" s="691"/>
      <c r="SEX19" s="691"/>
      <c r="SEY19" s="691"/>
      <c r="SEZ19" s="691"/>
      <c r="SFA19" s="691"/>
      <c r="SFB19" s="691"/>
      <c r="SFC19" s="691"/>
      <c r="SFD19" s="691"/>
      <c r="SFE19" s="691"/>
      <c r="SFF19" s="691"/>
      <c r="SFG19" s="691"/>
      <c r="SFH19" s="691"/>
      <c r="SFI19" s="691"/>
      <c r="SFJ19" s="691"/>
      <c r="SFK19" s="691"/>
      <c r="SFL19" s="691"/>
      <c r="SFM19" s="691"/>
      <c r="SFN19" s="691"/>
      <c r="SFO19" s="691"/>
      <c r="SFP19" s="691"/>
      <c r="SFQ19" s="691"/>
      <c r="SFR19" s="691"/>
      <c r="SFS19" s="691"/>
      <c r="SFT19" s="691"/>
      <c r="SFU19" s="691"/>
      <c r="SFV19" s="691"/>
      <c r="SFW19" s="691"/>
      <c r="SFX19" s="691"/>
      <c r="SFY19" s="691"/>
      <c r="SFZ19" s="691"/>
      <c r="SGA19" s="691"/>
      <c r="SGB19" s="691"/>
      <c r="SGC19" s="691"/>
      <c r="SGD19" s="691"/>
      <c r="SGE19" s="691"/>
      <c r="SGF19" s="691"/>
      <c r="SGG19" s="691"/>
      <c r="SGH19" s="691"/>
      <c r="SGI19" s="691"/>
      <c r="SGJ19" s="691"/>
      <c r="SGK19" s="691"/>
      <c r="SGL19" s="691"/>
      <c r="SGM19" s="691"/>
      <c r="SGN19" s="691"/>
      <c r="SGO19" s="691"/>
      <c r="SGP19" s="691"/>
      <c r="SGQ19" s="691"/>
      <c r="SGR19" s="691"/>
      <c r="SGS19" s="691"/>
      <c r="SGT19" s="691"/>
      <c r="SGU19" s="691"/>
      <c r="SGV19" s="691"/>
      <c r="SGW19" s="691"/>
      <c r="SGX19" s="691"/>
      <c r="SGY19" s="691"/>
      <c r="SGZ19" s="691"/>
      <c r="SHA19" s="691"/>
      <c r="SHB19" s="691"/>
      <c r="SHC19" s="691"/>
      <c r="SHD19" s="691"/>
      <c r="SHE19" s="691"/>
      <c r="SHF19" s="691"/>
      <c r="SHG19" s="691"/>
      <c r="SHH19" s="691"/>
      <c r="SHI19" s="691"/>
      <c r="SHJ19" s="691"/>
      <c r="SHK19" s="691"/>
      <c r="SHL19" s="691"/>
      <c r="SHM19" s="691"/>
      <c r="SHN19" s="691"/>
      <c r="SHO19" s="691"/>
      <c r="SHP19" s="691"/>
      <c r="SHQ19" s="691"/>
      <c r="SHR19" s="691"/>
      <c r="SHS19" s="691"/>
      <c r="SHT19" s="691"/>
      <c r="SHU19" s="691"/>
      <c r="SHV19" s="691"/>
      <c r="SHW19" s="691"/>
      <c r="SHX19" s="691"/>
      <c r="SHY19" s="691"/>
      <c r="SHZ19" s="691"/>
      <c r="SIA19" s="691"/>
      <c r="SIB19" s="691"/>
      <c r="SIC19" s="691"/>
      <c r="SID19" s="691"/>
      <c r="SIE19" s="691"/>
      <c r="SIF19" s="691"/>
      <c r="SIG19" s="691"/>
      <c r="SIH19" s="691"/>
      <c r="SII19" s="691"/>
      <c r="SIJ19" s="691"/>
      <c r="SIK19" s="691"/>
      <c r="SIL19" s="691"/>
      <c r="SIM19" s="691"/>
      <c r="SIN19" s="691"/>
      <c r="SIO19" s="691"/>
      <c r="SIP19" s="691"/>
      <c r="SIQ19" s="691"/>
      <c r="SIR19" s="691"/>
      <c r="SIS19" s="691"/>
      <c r="SIT19" s="691"/>
      <c r="SIU19" s="691"/>
      <c r="SIV19" s="691"/>
      <c r="SIW19" s="691"/>
      <c r="SIX19" s="691"/>
      <c r="SIY19" s="691"/>
      <c r="SIZ19" s="691"/>
      <c r="SJA19" s="691"/>
      <c r="SJB19" s="691"/>
      <c r="SJC19" s="691"/>
      <c r="SJD19" s="691"/>
      <c r="SJE19" s="691"/>
      <c r="SJF19" s="691"/>
      <c r="SJG19" s="691"/>
      <c r="SJH19" s="691"/>
      <c r="SJI19" s="691"/>
      <c r="SJJ19" s="691"/>
      <c r="SJK19" s="691"/>
      <c r="SJL19" s="691"/>
      <c r="SJM19" s="691"/>
      <c r="SJN19" s="691"/>
      <c r="SJO19" s="691"/>
      <c r="SJP19" s="691"/>
      <c r="SJQ19" s="691"/>
      <c r="SJR19" s="691"/>
      <c r="SJS19" s="691"/>
      <c r="SJT19" s="691"/>
      <c r="SJU19" s="691"/>
      <c r="SJV19" s="691"/>
      <c r="SJW19" s="691"/>
      <c r="SJX19" s="691"/>
      <c r="SJY19" s="691"/>
      <c r="SJZ19" s="691"/>
      <c r="SKA19" s="691"/>
      <c r="SKB19" s="691"/>
      <c r="SKC19" s="691"/>
      <c r="SKD19" s="691"/>
      <c r="SKE19" s="691"/>
      <c r="SKF19" s="691"/>
      <c r="SKG19" s="691"/>
      <c r="SKH19" s="691"/>
      <c r="SKI19" s="691"/>
      <c r="SKJ19" s="691"/>
      <c r="SKK19" s="691"/>
      <c r="SKL19" s="691"/>
      <c r="SKM19" s="691"/>
      <c r="SKN19" s="691"/>
      <c r="SKO19" s="691"/>
      <c r="SKP19" s="691"/>
      <c r="SKQ19" s="691"/>
      <c r="SKR19" s="691"/>
      <c r="SKS19" s="691"/>
      <c r="SKT19" s="691"/>
      <c r="SKU19" s="691"/>
      <c r="SKV19" s="691"/>
      <c r="SKW19" s="691"/>
      <c r="SKX19" s="691"/>
      <c r="SKY19" s="691"/>
      <c r="SKZ19" s="691"/>
      <c r="SLA19" s="691"/>
      <c r="SLB19" s="691"/>
      <c r="SLC19" s="691"/>
      <c r="SLD19" s="691"/>
      <c r="SLE19" s="691"/>
      <c r="SLF19" s="691"/>
      <c r="SLG19" s="691"/>
      <c r="SLH19" s="691"/>
      <c r="SLI19" s="691"/>
      <c r="SLJ19" s="691"/>
      <c r="SLK19" s="691"/>
      <c r="SLL19" s="691"/>
      <c r="SLM19" s="691"/>
      <c r="SLN19" s="691"/>
      <c r="SLO19" s="691"/>
      <c r="SLP19" s="691"/>
      <c r="SLQ19" s="691"/>
      <c r="SLR19" s="691"/>
      <c r="SLS19" s="691"/>
      <c r="SLT19" s="691"/>
      <c r="SLU19" s="691"/>
      <c r="SLV19" s="691"/>
      <c r="SLW19" s="691"/>
      <c r="SLX19" s="691"/>
      <c r="SLY19" s="691"/>
      <c r="SLZ19" s="691"/>
      <c r="SMA19" s="691"/>
      <c r="SMB19" s="691"/>
      <c r="SMC19" s="691"/>
      <c r="SMD19" s="691"/>
      <c r="SME19" s="691"/>
      <c r="SMF19" s="691"/>
      <c r="SMG19" s="691"/>
      <c r="SMH19" s="691"/>
      <c r="SMI19" s="691"/>
      <c r="SMJ19" s="691"/>
      <c r="SMK19" s="691"/>
      <c r="SML19" s="691"/>
      <c r="SMM19" s="691"/>
      <c r="SMN19" s="691"/>
      <c r="SMO19" s="691"/>
      <c r="SMP19" s="691"/>
      <c r="SMQ19" s="691"/>
      <c r="SMR19" s="691"/>
      <c r="SMS19" s="691"/>
      <c r="SMT19" s="691"/>
      <c r="SMU19" s="691"/>
      <c r="SMV19" s="691"/>
      <c r="SMW19" s="691"/>
      <c r="SMX19" s="691"/>
      <c r="SMY19" s="691"/>
      <c r="SMZ19" s="691"/>
      <c r="SNA19" s="691"/>
      <c r="SNB19" s="691"/>
      <c r="SNC19" s="691"/>
      <c r="SND19" s="691"/>
      <c r="SNE19" s="691"/>
      <c r="SNF19" s="691"/>
      <c r="SNG19" s="691"/>
      <c r="SNH19" s="691"/>
      <c r="SNI19" s="691"/>
      <c r="SNJ19" s="691"/>
      <c r="SNK19" s="691"/>
      <c r="SNL19" s="691"/>
      <c r="SNM19" s="691"/>
      <c r="SNN19" s="691"/>
      <c r="SNO19" s="691"/>
      <c r="SNP19" s="691"/>
      <c r="SNQ19" s="691"/>
      <c r="SNR19" s="691"/>
      <c r="SNS19" s="691"/>
      <c r="SNT19" s="691"/>
      <c r="SNU19" s="691"/>
      <c r="SNV19" s="691"/>
      <c r="SNW19" s="691"/>
      <c r="SNX19" s="691"/>
      <c r="SNY19" s="691"/>
      <c r="SNZ19" s="691"/>
      <c r="SOA19" s="691"/>
      <c r="SOB19" s="691"/>
      <c r="SOC19" s="691"/>
      <c r="SOD19" s="691"/>
      <c r="SOE19" s="691"/>
      <c r="SOF19" s="691"/>
      <c r="SOG19" s="691"/>
      <c r="SOH19" s="691"/>
      <c r="SOI19" s="691"/>
      <c r="SOJ19" s="691"/>
      <c r="SOK19" s="691"/>
      <c r="SOL19" s="691"/>
      <c r="SOM19" s="691"/>
      <c r="SON19" s="691"/>
      <c r="SOO19" s="691"/>
      <c r="SOP19" s="691"/>
      <c r="SOQ19" s="691"/>
      <c r="SOR19" s="691"/>
      <c r="SOS19" s="691"/>
      <c r="SOT19" s="691"/>
      <c r="SOU19" s="691"/>
      <c r="SOV19" s="691"/>
      <c r="SOW19" s="691"/>
      <c r="SOX19" s="691"/>
      <c r="SOY19" s="691"/>
      <c r="SOZ19" s="691"/>
      <c r="SPA19" s="691"/>
      <c r="SPB19" s="691"/>
      <c r="SPC19" s="691"/>
      <c r="SPD19" s="691"/>
      <c r="SPE19" s="691"/>
      <c r="SPF19" s="691"/>
      <c r="SPG19" s="691"/>
      <c r="SPH19" s="691"/>
      <c r="SPI19" s="691"/>
      <c r="SPJ19" s="691"/>
      <c r="SPK19" s="691"/>
      <c r="SPL19" s="691"/>
      <c r="SPM19" s="691"/>
      <c r="SPN19" s="691"/>
      <c r="SPO19" s="691"/>
      <c r="SPP19" s="691"/>
      <c r="SPQ19" s="691"/>
      <c r="SPR19" s="691"/>
      <c r="SPS19" s="691"/>
      <c r="SPT19" s="691"/>
      <c r="SPU19" s="691"/>
      <c r="SPV19" s="691"/>
      <c r="SPW19" s="691"/>
      <c r="SPX19" s="691"/>
      <c r="SPY19" s="691"/>
      <c r="SPZ19" s="691"/>
      <c r="SQA19" s="691"/>
      <c r="SQB19" s="691"/>
      <c r="SQC19" s="691"/>
      <c r="SQD19" s="691"/>
      <c r="SQE19" s="691"/>
      <c r="SQF19" s="691"/>
      <c r="SQG19" s="691"/>
      <c r="SQH19" s="691"/>
      <c r="SQI19" s="691"/>
      <c r="SQJ19" s="691"/>
      <c r="SQK19" s="691"/>
      <c r="SQL19" s="691"/>
      <c r="SQM19" s="691"/>
      <c r="SQN19" s="691"/>
      <c r="SQO19" s="691"/>
      <c r="SQP19" s="691"/>
      <c r="SQQ19" s="691"/>
      <c r="SQR19" s="691"/>
      <c r="SQS19" s="691"/>
      <c r="SQT19" s="691"/>
      <c r="SQU19" s="691"/>
      <c r="SQV19" s="691"/>
      <c r="SQW19" s="691"/>
      <c r="SQX19" s="691"/>
      <c r="SQY19" s="691"/>
      <c r="SQZ19" s="691"/>
      <c r="SRA19" s="691"/>
      <c r="SRB19" s="691"/>
      <c r="SRC19" s="691"/>
      <c r="SRD19" s="691"/>
      <c r="SRE19" s="691"/>
      <c r="SRF19" s="691"/>
      <c r="SRG19" s="691"/>
      <c r="SRH19" s="691"/>
      <c r="SRI19" s="691"/>
      <c r="SRJ19" s="691"/>
      <c r="SRK19" s="691"/>
      <c r="SRL19" s="691"/>
      <c r="SRM19" s="691"/>
      <c r="SRN19" s="691"/>
      <c r="SRO19" s="691"/>
      <c r="SRP19" s="691"/>
      <c r="SRQ19" s="691"/>
      <c r="SRR19" s="691"/>
      <c r="SRS19" s="691"/>
      <c r="SRT19" s="691"/>
      <c r="SRU19" s="691"/>
      <c r="SRV19" s="691"/>
      <c r="SRW19" s="691"/>
      <c r="SRX19" s="691"/>
      <c r="SRY19" s="691"/>
      <c r="SRZ19" s="691"/>
      <c r="SSA19" s="691"/>
      <c r="SSB19" s="691"/>
      <c r="SSC19" s="691"/>
      <c r="SSD19" s="691"/>
      <c r="SSE19" s="691"/>
      <c r="SSF19" s="691"/>
      <c r="SSG19" s="691"/>
      <c r="SSH19" s="691"/>
      <c r="SSI19" s="691"/>
      <c r="SSJ19" s="691"/>
      <c r="SSK19" s="691"/>
      <c r="SSL19" s="691"/>
      <c r="SSM19" s="691"/>
      <c r="SSN19" s="691"/>
      <c r="SSO19" s="691"/>
      <c r="SSP19" s="691"/>
      <c r="SSQ19" s="691"/>
      <c r="SSR19" s="691"/>
      <c r="SSS19" s="691"/>
      <c r="SST19" s="691"/>
      <c r="SSU19" s="691"/>
      <c r="SSV19" s="691"/>
      <c r="SSW19" s="691"/>
      <c r="SSX19" s="691"/>
      <c r="SSY19" s="691"/>
      <c r="SSZ19" s="691"/>
      <c r="STA19" s="691"/>
      <c r="STB19" s="691"/>
      <c r="STC19" s="691"/>
      <c r="STD19" s="691"/>
      <c r="STE19" s="691"/>
      <c r="STF19" s="691"/>
      <c r="STG19" s="691"/>
      <c r="STH19" s="691"/>
      <c r="STI19" s="691"/>
      <c r="STJ19" s="691"/>
      <c r="STK19" s="691"/>
      <c r="STL19" s="691"/>
      <c r="STM19" s="691"/>
      <c r="STN19" s="691"/>
      <c r="STO19" s="691"/>
      <c r="STP19" s="691"/>
      <c r="STQ19" s="691"/>
      <c r="STR19" s="691"/>
      <c r="STS19" s="691"/>
      <c r="STT19" s="691"/>
      <c r="STU19" s="691"/>
      <c r="STV19" s="691"/>
      <c r="STW19" s="691"/>
      <c r="STX19" s="691"/>
      <c r="STY19" s="691"/>
      <c r="STZ19" s="691"/>
      <c r="SUA19" s="691"/>
      <c r="SUB19" s="691"/>
      <c r="SUC19" s="691"/>
      <c r="SUD19" s="691"/>
      <c r="SUE19" s="691"/>
      <c r="SUF19" s="691"/>
      <c r="SUG19" s="691"/>
      <c r="SUH19" s="691"/>
      <c r="SUI19" s="691"/>
      <c r="SUJ19" s="691"/>
      <c r="SUK19" s="691"/>
      <c r="SUL19" s="691"/>
      <c r="SUM19" s="691"/>
      <c r="SUN19" s="691"/>
      <c r="SUO19" s="691"/>
      <c r="SUP19" s="691"/>
      <c r="SUQ19" s="691"/>
      <c r="SUR19" s="691"/>
      <c r="SUS19" s="691"/>
      <c r="SUT19" s="691"/>
      <c r="SUU19" s="691"/>
      <c r="SUV19" s="691"/>
      <c r="SUW19" s="691"/>
      <c r="SUX19" s="691"/>
      <c r="SUY19" s="691"/>
      <c r="SUZ19" s="691"/>
      <c r="SVA19" s="691"/>
      <c r="SVB19" s="691"/>
      <c r="SVC19" s="691"/>
      <c r="SVD19" s="691"/>
      <c r="SVE19" s="691"/>
      <c r="SVF19" s="691"/>
      <c r="SVG19" s="691"/>
      <c r="SVH19" s="691"/>
      <c r="SVI19" s="691"/>
      <c r="SVJ19" s="691"/>
      <c r="SVK19" s="691"/>
      <c r="SVL19" s="691"/>
      <c r="SVM19" s="691"/>
      <c r="SVN19" s="691"/>
      <c r="SVO19" s="691"/>
      <c r="SVP19" s="691"/>
      <c r="SVQ19" s="691"/>
      <c r="SVR19" s="691"/>
      <c r="SVS19" s="691"/>
      <c r="SVT19" s="691"/>
      <c r="SVU19" s="691"/>
      <c r="SVV19" s="691"/>
      <c r="SVW19" s="691"/>
      <c r="SVX19" s="691"/>
      <c r="SVY19" s="691"/>
      <c r="SVZ19" s="691"/>
      <c r="SWA19" s="691"/>
      <c r="SWB19" s="691"/>
      <c r="SWC19" s="691"/>
      <c r="SWD19" s="691"/>
      <c r="SWE19" s="691"/>
      <c r="SWF19" s="691"/>
      <c r="SWG19" s="691"/>
      <c r="SWH19" s="691"/>
      <c r="SWI19" s="691"/>
      <c r="SWJ19" s="691"/>
      <c r="SWK19" s="691"/>
      <c r="SWL19" s="691"/>
      <c r="SWM19" s="691"/>
      <c r="SWN19" s="691"/>
      <c r="SWO19" s="691"/>
      <c r="SWP19" s="691"/>
      <c r="SWQ19" s="691"/>
      <c r="SWR19" s="691"/>
      <c r="SWS19" s="691"/>
      <c r="SWT19" s="691"/>
      <c r="SWU19" s="691"/>
      <c r="SWV19" s="691"/>
      <c r="SWW19" s="691"/>
      <c r="SWX19" s="691"/>
      <c r="SWY19" s="691"/>
      <c r="SWZ19" s="691"/>
      <c r="SXA19" s="691"/>
      <c r="SXB19" s="691"/>
      <c r="SXC19" s="691"/>
      <c r="SXD19" s="691"/>
      <c r="SXE19" s="691"/>
      <c r="SXF19" s="691"/>
      <c r="SXG19" s="691"/>
      <c r="SXH19" s="691"/>
      <c r="SXI19" s="691"/>
      <c r="SXJ19" s="691"/>
      <c r="SXK19" s="691"/>
      <c r="SXL19" s="691"/>
      <c r="SXM19" s="691"/>
      <c r="SXN19" s="691"/>
      <c r="SXO19" s="691"/>
      <c r="SXP19" s="691"/>
      <c r="SXQ19" s="691"/>
      <c r="SXR19" s="691"/>
      <c r="SXS19" s="691"/>
      <c r="SXT19" s="691"/>
      <c r="SXU19" s="691"/>
      <c r="SXV19" s="691"/>
      <c r="SXW19" s="691"/>
      <c r="SXX19" s="691"/>
      <c r="SXY19" s="691"/>
      <c r="SXZ19" s="691"/>
      <c r="SYA19" s="691"/>
      <c r="SYB19" s="691"/>
      <c r="SYC19" s="691"/>
      <c r="SYD19" s="691"/>
      <c r="SYE19" s="691"/>
      <c r="SYF19" s="691"/>
      <c r="SYG19" s="691"/>
      <c r="SYH19" s="691"/>
      <c r="SYI19" s="691"/>
      <c r="SYJ19" s="691"/>
      <c r="SYK19" s="691"/>
      <c r="SYL19" s="691"/>
      <c r="SYM19" s="691"/>
      <c r="SYN19" s="691"/>
      <c r="SYO19" s="691"/>
      <c r="SYP19" s="691"/>
      <c r="SYQ19" s="691"/>
      <c r="SYR19" s="691"/>
      <c r="SYS19" s="691"/>
      <c r="SYT19" s="691"/>
      <c r="SYU19" s="691"/>
      <c r="SYV19" s="691"/>
      <c r="SYW19" s="691"/>
      <c r="SYX19" s="691"/>
      <c r="SYY19" s="691"/>
      <c r="SYZ19" s="691"/>
      <c r="SZA19" s="691"/>
      <c r="SZB19" s="691"/>
      <c r="SZC19" s="691"/>
      <c r="SZD19" s="691"/>
      <c r="SZE19" s="691"/>
      <c r="SZF19" s="691"/>
      <c r="SZG19" s="691"/>
      <c r="SZH19" s="691"/>
      <c r="SZI19" s="691"/>
      <c r="SZJ19" s="691"/>
      <c r="SZK19" s="691"/>
      <c r="SZL19" s="691"/>
      <c r="SZM19" s="691"/>
      <c r="SZN19" s="691"/>
      <c r="SZO19" s="691"/>
      <c r="SZP19" s="691"/>
      <c r="SZQ19" s="691"/>
      <c r="SZR19" s="691"/>
      <c r="SZS19" s="691"/>
      <c r="SZT19" s="691"/>
      <c r="SZU19" s="691"/>
      <c r="SZV19" s="691"/>
      <c r="SZW19" s="691"/>
      <c r="SZX19" s="691"/>
      <c r="SZY19" s="691"/>
      <c r="SZZ19" s="691"/>
      <c r="TAA19" s="691"/>
      <c r="TAB19" s="691"/>
      <c r="TAC19" s="691"/>
      <c r="TAD19" s="691"/>
      <c r="TAE19" s="691"/>
      <c r="TAF19" s="691"/>
      <c r="TAG19" s="691"/>
      <c r="TAH19" s="691"/>
      <c r="TAI19" s="691"/>
      <c r="TAJ19" s="691"/>
      <c r="TAK19" s="691"/>
      <c r="TAL19" s="691"/>
      <c r="TAM19" s="691"/>
      <c r="TAN19" s="691"/>
      <c r="TAO19" s="691"/>
      <c r="TAP19" s="691"/>
      <c r="TAQ19" s="691"/>
      <c r="TAR19" s="691"/>
      <c r="TAS19" s="691"/>
      <c r="TAT19" s="691"/>
      <c r="TAU19" s="691"/>
      <c r="TAV19" s="691"/>
      <c r="TAW19" s="691"/>
      <c r="TAX19" s="691"/>
      <c r="TAY19" s="691"/>
      <c r="TAZ19" s="691"/>
      <c r="TBA19" s="691"/>
      <c r="TBB19" s="691"/>
      <c r="TBC19" s="691"/>
      <c r="TBD19" s="691"/>
      <c r="TBE19" s="691"/>
      <c r="TBF19" s="691"/>
      <c r="TBG19" s="691"/>
      <c r="TBH19" s="691"/>
      <c r="TBI19" s="691"/>
      <c r="TBJ19" s="691"/>
      <c r="TBK19" s="691"/>
      <c r="TBL19" s="691"/>
      <c r="TBM19" s="691"/>
      <c r="TBN19" s="691"/>
      <c r="TBO19" s="691"/>
      <c r="TBP19" s="691"/>
      <c r="TBQ19" s="691"/>
      <c r="TBR19" s="691"/>
      <c r="TBS19" s="691"/>
      <c r="TBT19" s="691"/>
      <c r="TBU19" s="691"/>
      <c r="TBV19" s="691"/>
      <c r="TBW19" s="691"/>
      <c r="TBX19" s="691"/>
      <c r="TBY19" s="691"/>
      <c r="TBZ19" s="691"/>
      <c r="TCA19" s="691"/>
      <c r="TCB19" s="691"/>
      <c r="TCC19" s="691"/>
      <c r="TCD19" s="691"/>
      <c r="TCE19" s="691"/>
      <c r="TCF19" s="691"/>
      <c r="TCG19" s="691"/>
      <c r="TCH19" s="691"/>
      <c r="TCI19" s="691"/>
      <c r="TCJ19" s="691"/>
      <c r="TCK19" s="691"/>
      <c r="TCL19" s="691"/>
      <c r="TCM19" s="691"/>
      <c r="TCN19" s="691"/>
      <c r="TCO19" s="691"/>
      <c r="TCP19" s="691"/>
      <c r="TCQ19" s="691"/>
      <c r="TCR19" s="691"/>
      <c r="TCS19" s="691"/>
      <c r="TCT19" s="691"/>
      <c r="TCU19" s="691"/>
      <c r="TCV19" s="691"/>
      <c r="TCW19" s="691"/>
      <c r="TCX19" s="691"/>
      <c r="TCY19" s="691"/>
      <c r="TCZ19" s="691"/>
      <c r="TDA19" s="691"/>
      <c r="TDB19" s="691"/>
      <c r="TDC19" s="691"/>
      <c r="TDD19" s="691"/>
      <c r="TDE19" s="691"/>
      <c r="TDF19" s="691"/>
      <c r="TDG19" s="691"/>
      <c r="TDH19" s="691"/>
      <c r="TDI19" s="691"/>
      <c r="TDJ19" s="691"/>
      <c r="TDK19" s="691"/>
      <c r="TDL19" s="691"/>
      <c r="TDM19" s="691"/>
      <c r="TDN19" s="691"/>
      <c r="TDO19" s="691"/>
      <c r="TDP19" s="691"/>
      <c r="TDQ19" s="691"/>
      <c r="TDR19" s="691"/>
      <c r="TDS19" s="691"/>
      <c r="TDT19" s="691"/>
      <c r="TDU19" s="691"/>
      <c r="TDV19" s="691"/>
      <c r="TDW19" s="691"/>
      <c r="TDX19" s="691"/>
      <c r="TDY19" s="691"/>
      <c r="TDZ19" s="691"/>
      <c r="TEA19" s="691"/>
      <c r="TEB19" s="691"/>
      <c r="TEC19" s="691"/>
      <c r="TED19" s="691"/>
      <c r="TEE19" s="691"/>
      <c r="TEF19" s="691"/>
      <c r="TEG19" s="691"/>
      <c r="TEH19" s="691"/>
      <c r="TEI19" s="691"/>
      <c r="TEJ19" s="691"/>
      <c r="TEK19" s="691"/>
      <c r="TEL19" s="691"/>
      <c r="TEM19" s="691"/>
      <c r="TEN19" s="691"/>
      <c r="TEO19" s="691"/>
      <c r="TEP19" s="691"/>
      <c r="TEQ19" s="691"/>
      <c r="TER19" s="691"/>
      <c r="TES19" s="691"/>
      <c r="TET19" s="691"/>
      <c r="TEU19" s="691"/>
      <c r="TEV19" s="691"/>
      <c r="TEW19" s="691"/>
      <c r="TEX19" s="691"/>
      <c r="TEY19" s="691"/>
      <c r="TEZ19" s="691"/>
      <c r="TFA19" s="691"/>
      <c r="TFB19" s="691"/>
      <c r="TFC19" s="691"/>
      <c r="TFD19" s="691"/>
      <c r="TFE19" s="691"/>
      <c r="TFF19" s="691"/>
      <c r="TFG19" s="691"/>
      <c r="TFH19" s="691"/>
      <c r="TFI19" s="691"/>
      <c r="TFJ19" s="691"/>
      <c r="TFK19" s="691"/>
      <c r="TFL19" s="691"/>
      <c r="TFM19" s="691"/>
      <c r="TFN19" s="691"/>
      <c r="TFO19" s="691"/>
      <c r="TFP19" s="691"/>
      <c r="TFQ19" s="691"/>
      <c r="TFR19" s="691"/>
      <c r="TFS19" s="691"/>
      <c r="TFT19" s="691"/>
      <c r="TFU19" s="691"/>
      <c r="TFV19" s="691"/>
      <c r="TFW19" s="691"/>
      <c r="TFX19" s="691"/>
      <c r="TFY19" s="691"/>
      <c r="TFZ19" s="691"/>
      <c r="TGA19" s="691"/>
      <c r="TGB19" s="691"/>
      <c r="TGC19" s="691"/>
      <c r="TGD19" s="691"/>
      <c r="TGE19" s="691"/>
      <c r="TGF19" s="691"/>
      <c r="TGG19" s="691"/>
      <c r="TGH19" s="691"/>
      <c r="TGI19" s="691"/>
      <c r="TGJ19" s="691"/>
      <c r="TGK19" s="691"/>
      <c r="TGL19" s="691"/>
      <c r="TGM19" s="691"/>
      <c r="TGN19" s="691"/>
      <c r="TGO19" s="691"/>
      <c r="TGP19" s="691"/>
      <c r="TGQ19" s="691"/>
      <c r="TGR19" s="691"/>
      <c r="TGS19" s="691"/>
      <c r="TGT19" s="691"/>
      <c r="TGU19" s="691"/>
      <c r="TGV19" s="691"/>
      <c r="TGW19" s="691"/>
      <c r="TGX19" s="691"/>
      <c r="TGY19" s="691"/>
      <c r="TGZ19" s="691"/>
      <c r="THA19" s="691"/>
      <c r="THB19" s="691"/>
      <c r="THC19" s="691"/>
      <c r="THD19" s="691"/>
      <c r="THE19" s="691"/>
      <c r="THF19" s="691"/>
      <c r="THG19" s="691"/>
      <c r="THH19" s="691"/>
      <c r="THI19" s="691"/>
      <c r="THJ19" s="691"/>
      <c r="THK19" s="691"/>
      <c r="THL19" s="691"/>
      <c r="THM19" s="691"/>
      <c r="THN19" s="691"/>
      <c r="THO19" s="691"/>
      <c r="THP19" s="691"/>
      <c r="THQ19" s="691"/>
      <c r="THR19" s="691"/>
      <c r="THS19" s="691"/>
      <c r="THT19" s="691"/>
      <c r="THU19" s="691"/>
      <c r="THV19" s="691"/>
      <c r="THW19" s="691"/>
      <c r="THX19" s="691"/>
      <c r="THY19" s="691"/>
      <c r="THZ19" s="691"/>
      <c r="TIA19" s="691"/>
      <c r="TIB19" s="691"/>
      <c r="TIC19" s="691"/>
      <c r="TID19" s="691"/>
      <c r="TIE19" s="691"/>
      <c r="TIF19" s="691"/>
      <c r="TIG19" s="691"/>
      <c r="TIH19" s="691"/>
      <c r="TII19" s="691"/>
      <c r="TIJ19" s="691"/>
      <c r="TIK19" s="691"/>
      <c r="TIL19" s="691"/>
      <c r="TIM19" s="691"/>
      <c r="TIN19" s="691"/>
      <c r="TIO19" s="691"/>
      <c r="TIP19" s="691"/>
      <c r="TIQ19" s="691"/>
      <c r="TIR19" s="691"/>
      <c r="TIS19" s="691"/>
      <c r="TIT19" s="691"/>
      <c r="TIU19" s="691"/>
      <c r="TIV19" s="691"/>
      <c r="TIW19" s="691"/>
      <c r="TIX19" s="691"/>
      <c r="TIY19" s="691"/>
      <c r="TIZ19" s="691"/>
      <c r="TJA19" s="691"/>
      <c r="TJB19" s="691"/>
      <c r="TJC19" s="691"/>
      <c r="TJD19" s="691"/>
      <c r="TJE19" s="691"/>
      <c r="TJF19" s="691"/>
      <c r="TJG19" s="691"/>
      <c r="TJH19" s="691"/>
      <c r="TJI19" s="691"/>
      <c r="TJJ19" s="691"/>
      <c r="TJK19" s="691"/>
      <c r="TJL19" s="691"/>
      <c r="TJM19" s="691"/>
      <c r="TJN19" s="691"/>
      <c r="TJO19" s="691"/>
      <c r="TJP19" s="691"/>
      <c r="TJQ19" s="691"/>
      <c r="TJR19" s="691"/>
      <c r="TJS19" s="691"/>
      <c r="TJT19" s="691"/>
      <c r="TJU19" s="691"/>
      <c r="TJV19" s="691"/>
      <c r="TJW19" s="691"/>
      <c r="TJX19" s="691"/>
      <c r="TJY19" s="691"/>
      <c r="TJZ19" s="691"/>
      <c r="TKA19" s="691"/>
      <c r="TKB19" s="691"/>
      <c r="TKC19" s="691"/>
      <c r="TKD19" s="691"/>
      <c r="TKE19" s="691"/>
      <c r="TKF19" s="691"/>
      <c r="TKG19" s="691"/>
      <c r="TKH19" s="691"/>
      <c r="TKI19" s="691"/>
      <c r="TKJ19" s="691"/>
      <c r="TKK19" s="691"/>
      <c r="TKL19" s="691"/>
      <c r="TKM19" s="691"/>
      <c r="TKN19" s="691"/>
      <c r="TKO19" s="691"/>
      <c r="TKP19" s="691"/>
      <c r="TKQ19" s="691"/>
      <c r="TKR19" s="691"/>
      <c r="TKS19" s="691"/>
      <c r="TKT19" s="691"/>
      <c r="TKU19" s="691"/>
      <c r="TKV19" s="691"/>
      <c r="TKW19" s="691"/>
      <c r="TKX19" s="691"/>
      <c r="TKY19" s="691"/>
      <c r="TKZ19" s="691"/>
      <c r="TLA19" s="691"/>
      <c r="TLB19" s="691"/>
      <c r="TLC19" s="691"/>
      <c r="TLD19" s="691"/>
      <c r="TLE19" s="691"/>
      <c r="TLF19" s="691"/>
      <c r="TLG19" s="691"/>
      <c r="TLH19" s="691"/>
      <c r="TLI19" s="691"/>
      <c r="TLJ19" s="691"/>
      <c r="TLK19" s="691"/>
      <c r="TLL19" s="691"/>
      <c r="TLM19" s="691"/>
      <c r="TLN19" s="691"/>
      <c r="TLO19" s="691"/>
      <c r="TLP19" s="691"/>
      <c r="TLQ19" s="691"/>
      <c r="TLR19" s="691"/>
      <c r="TLS19" s="691"/>
      <c r="TLT19" s="691"/>
      <c r="TLU19" s="691"/>
      <c r="TLV19" s="691"/>
      <c r="TLW19" s="691"/>
      <c r="TLX19" s="691"/>
      <c r="TLY19" s="691"/>
      <c r="TLZ19" s="691"/>
      <c r="TMA19" s="691"/>
      <c r="TMB19" s="691"/>
      <c r="TMC19" s="691"/>
      <c r="TMD19" s="691"/>
      <c r="TME19" s="691"/>
      <c r="TMF19" s="691"/>
      <c r="TMG19" s="691"/>
      <c r="TMH19" s="691"/>
      <c r="TMI19" s="691"/>
      <c r="TMJ19" s="691"/>
      <c r="TMK19" s="691"/>
      <c r="TML19" s="691"/>
      <c r="TMM19" s="691"/>
      <c r="TMN19" s="691"/>
      <c r="TMO19" s="691"/>
      <c r="TMP19" s="691"/>
      <c r="TMQ19" s="691"/>
      <c r="TMR19" s="691"/>
      <c r="TMS19" s="691"/>
      <c r="TMT19" s="691"/>
      <c r="TMU19" s="691"/>
      <c r="TMV19" s="691"/>
      <c r="TMW19" s="691"/>
      <c r="TMX19" s="691"/>
      <c r="TMY19" s="691"/>
      <c r="TMZ19" s="691"/>
      <c r="TNA19" s="691"/>
      <c r="TNB19" s="691"/>
      <c r="TNC19" s="691"/>
      <c r="TND19" s="691"/>
      <c r="TNE19" s="691"/>
      <c r="TNF19" s="691"/>
      <c r="TNG19" s="691"/>
      <c r="TNH19" s="691"/>
      <c r="TNI19" s="691"/>
      <c r="TNJ19" s="691"/>
      <c r="TNK19" s="691"/>
      <c r="TNL19" s="691"/>
      <c r="TNM19" s="691"/>
      <c r="TNN19" s="691"/>
      <c r="TNO19" s="691"/>
      <c r="TNP19" s="691"/>
      <c r="TNQ19" s="691"/>
      <c r="TNR19" s="691"/>
      <c r="TNS19" s="691"/>
      <c r="TNT19" s="691"/>
      <c r="TNU19" s="691"/>
      <c r="TNV19" s="691"/>
      <c r="TNW19" s="691"/>
      <c r="TNX19" s="691"/>
      <c r="TNY19" s="691"/>
      <c r="TNZ19" s="691"/>
      <c r="TOA19" s="691"/>
      <c r="TOB19" s="691"/>
      <c r="TOC19" s="691"/>
      <c r="TOD19" s="691"/>
      <c r="TOE19" s="691"/>
      <c r="TOF19" s="691"/>
      <c r="TOG19" s="691"/>
      <c r="TOH19" s="691"/>
      <c r="TOI19" s="691"/>
      <c r="TOJ19" s="691"/>
      <c r="TOK19" s="691"/>
      <c r="TOL19" s="691"/>
      <c r="TOM19" s="691"/>
      <c r="TON19" s="691"/>
      <c r="TOO19" s="691"/>
      <c r="TOP19" s="691"/>
      <c r="TOQ19" s="691"/>
      <c r="TOR19" s="691"/>
      <c r="TOS19" s="691"/>
      <c r="TOT19" s="691"/>
      <c r="TOU19" s="691"/>
      <c r="TOV19" s="691"/>
      <c r="TOW19" s="691"/>
      <c r="TOX19" s="691"/>
      <c r="TOY19" s="691"/>
      <c r="TOZ19" s="691"/>
      <c r="TPA19" s="691"/>
      <c r="TPB19" s="691"/>
      <c r="TPC19" s="691"/>
      <c r="TPD19" s="691"/>
      <c r="TPE19" s="691"/>
      <c r="TPF19" s="691"/>
      <c r="TPG19" s="691"/>
      <c r="TPH19" s="691"/>
      <c r="TPI19" s="691"/>
      <c r="TPJ19" s="691"/>
      <c r="TPK19" s="691"/>
      <c r="TPL19" s="691"/>
      <c r="TPM19" s="691"/>
      <c r="TPN19" s="691"/>
      <c r="TPO19" s="691"/>
      <c r="TPP19" s="691"/>
      <c r="TPQ19" s="691"/>
      <c r="TPR19" s="691"/>
      <c r="TPS19" s="691"/>
      <c r="TPT19" s="691"/>
      <c r="TPU19" s="691"/>
      <c r="TPV19" s="691"/>
      <c r="TPW19" s="691"/>
      <c r="TPX19" s="691"/>
      <c r="TPY19" s="691"/>
      <c r="TPZ19" s="691"/>
      <c r="TQA19" s="691"/>
      <c r="TQB19" s="691"/>
      <c r="TQC19" s="691"/>
      <c r="TQD19" s="691"/>
      <c r="TQE19" s="691"/>
      <c r="TQF19" s="691"/>
      <c r="TQG19" s="691"/>
      <c r="TQH19" s="691"/>
      <c r="TQI19" s="691"/>
      <c r="TQJ19" s="691"/>
      <c r="TQK19" s="691"/>
      <c r="TQL19" s="691"/>
      <c r="TQM19" s="691"/>
      <c r="TQN19" s="691"/>
      <c r="TQO19" s="691"/>
      <c r="TQP19" s="691"/>
      <c r="TQQ19" s="691"/>
      <c r="TQR19" s="691"/>
      <c r="TQS19" s="691"/>
      <c r="TQT19" s="691"/>
      <c r="TQU19" s="691"/>
      <c r="TQV19" s="691"/>
      <c r="TQW19" s="691"/>
      <c r="TQX19" s="691"/>
      <c r="TQY19" s="691"/>
      <c r="TQZ19" s="691"/>
      <c r="TRA19" s="691"/>
      <c r="TRB19" s="691"/>
      <c r="TRC19" s="691"/>
      <c r="TRD19" s="691"/>
      <c r="TRE19" s="691"/>
      <c r="TRF19" s="691"/>
      <c r="TRG19" s="691"/>
      <c r="TRH19" s="691"/>
      <c r="TRI19" s="691"/>
      <c r="TRJ19" s="691"/>
      <c r="TRK19" s="691"/>
      <c r="TRL19" s="691"/>
      <c r="TRM19" s="691"/>
      <c r="TRN19" s="691"/>
      <c r="TRO19" s="691"/>
      <c r="TRP19" s="691"/>
      <c r="TRQ19" s="691"/>
      <c r="TRR19" s="691"/>
      <c r="TRS19" s="691"/>
      <c r="TRT19" s="691"/>
      <c r="TRU19" s="691"/>
      <c r="TRV19" s="691"/>
      <c r="TRW19" s="691"/>
      <c r="TRX19" s="691"/>
      <c r="TRY19" s="691"/>
      <c r="TRZ19" s="691"/>
      <c r="TSA19" s="691"/>
      <c r="TSB19" s="691"/>
      <c r="TSC19" s="691"/>
      <c r="TSD19" s="691"/>
      <c r="TSE19" s="691"/>
      <c r="TSF19" s="691"/>
      <c r="TSG19" s="691"/>
      <c r="TSH19" s="691"/>
      <c r="TSI19" s="691"/>
      <c r="TSJ19" s="691"/>
      <c r="TSK19" s="691"/>
      <c r="TSL19" s="691"/>
      <c r="TSM19" s="691"/>
      <c r="TSN19" s="691"/>
      <c r="TSO19" s="691"/>
      <c r="TSP19" s="691"/>
      <c r="TSQ19" s="691"/>
      <c r="TSR19" s="691"/>
      <c r="TSS19" s="691"/>
      <c r="TST19" s="691"/>
      <c r="TSU19" s="691"/>
      <c r="TSV19" s="691"/>
      <c r="TSW19" s="691"/>
      <c r="TSX19" s="691"/>
      <c r="TSY19" s="691"/>
      <c r="TSZ19" s="691"/>
      <c r="TTA19" s="691"/>
      <c r="TTB19" s="691"/>
      <c r="TTC19" s="691"/>
      <c r="TTD19" s="691"/>
      <c r="TTE19" s="691"/>
      <c r="TTF19" s="691"/>
      <c r="TTG19" s="691"/>
      <c r="TTH19" s="691"/>
      <c r="TTI19" s="691"/>
      <c r="TTJ19" s="691"/>
      <c r="TTK19" s="691"/>
      <c r="TTL19" s="691"/>
      <c r="TTM19" s="691"/>
      <c r="TTN19" s="691"/>
      <c r="TTO19" s="691"/>
      <c r="TTP19" s="691"/>
      <c r="TTQ19" s="691"/>
      <c r="TTR19" s="691"/>
      <c r="TTS19" s="691"/>
      <c r="TTT19" s="691"/>
      <c r="TTU19" s="691"/>
      <c r="TTV19" s="691"/>
      <c r="TTW19" s="691"/>
      <c r="TTX19" s="691"/>
      <c r="TTY19" s="691"/>
      <c r="TTZ19" s="691"/>
      <c r="TUA19" s="691"/>
      <c r="TUB19" s="691"/>
      <c r="TUC19" s="691"/>
      <c r="TUD19" s="691"/>
      <c r="TUE19" s="691"/>
      <c r="TUF19" s="691"/>
      <c r="TUG19" s="691"/>
      <c r="TUH19" s="691"/>
      <c r="TUI19" s="691"/>
      <c r="TUJ19" s="691"/>
      <c r="TUK19" s="691"/>
      <c r="TUL19" s="691"/>
      <c r="TUM19" s="691"/>
      <c r="TUN19" s="691"/>
      <c r="TUO19" s="691"/>
      <c r="TUP19" s="691"/>
      <c r="TUQ19" s="691"/>
      <c r="TUR19" s="691"/>
      <c r="TUS19" s="691"/>
      <c r="TUT19" s="691"/>
      <c r="TUU19" s="691"/>
      <c r="TUV19" s="691"/>
      <c r="TUW19" s="691"/>
      <c r="TUX19" s="691"/>
      <c r="TUY19" s="691"/>
      <c r="TUZ19" s="691"/>
      <c r="TVA19" s="691"/>
      <c r="TVB19" s="691"/>
      <c r="TVC19" s="691"/>
      <c r="TVD19" s="691"/>
      <c r="TVE19" s="691"/>
      <c r="TVF19" s="691"/>
      <c r="TVG19" s="691"/>
      <c r="TVH19" s="691"/>
      <c r="TVI19" s="691"/>
      <c r="TVJ19" s="691"/>
      <c r="TVK19" s="691"/>
      <c r="TVL19" s="691"/>
      <c r="TVM19" s="691"/>
      <c r="TVN19" s="691"/>
      <c r="TVO19" s="691"/>
      <c r="TVP19" s="691"/>
      <c r="TVQ19" s="691"/>
      <c r="TVR19" s="691"/>
      <c r="TVS19" s="691"/>
      <c r="TVT19" s="691"/>
      <c r="TVU19" s="691"/>
      <c r="TVV19" s="691"/>
      <c r="TVW19" s="691"/>
      <c r="TVX19" s="691"/>
      <c r="TVY19" s="691"/>
      <c r="TVZ19" s="691"/>
      <c r="TWA19" s="691"/>
      <c r="TWB19" s="691"/>
      <c r="TWC19" s="691"/>
      <c r="TWD19" s="691"/>
      <c r="TWE19" s="691"/>
      <c r="TWF19" s="691"/>
      <c r="TWG19" s="691"/>
      <c r="TWH19" s="691"/>
      <c r="TWI19" s="691"/>
      <c r="TWJ19" s="691"/>
      <c r="TWK19" s="691"/>
      <c r="TWL19" s="691"/>
      <c r="TWM19" s="691"/>
      <c r="TWN19" s="691"/>
      <c r="TWO19" s="691"/>
      <c r="TWP19" s="691"/>
      <c r="TWQ19" s="691"/>
      <c r="TWR19" s="691"/>
      <c r="TWS19" s="691"/>
      <c r="TWT19" s="691"/>
      <c r="TWU19" s="691"/>
      <c r="TWV19" s="691"/>
      <c r="TWW19" s="691"/>
      <c r="TWX19" s="691"/>
      <c r="TWY19" s="691"/>
      <c r="TWZ19" s="691"/>
      <c r="TXA19" s="691"/>
      <c r="TXB19" s="691"/>
      <c r="TXC19" s="691"/>
      <c r="TXD19" s="691"/>
      <c r="TXE19" s="691"/>
      <c r="TXF19" s="691"/>
      <c r="TXG19" s="691"/>
      <c r="TXH19" s="691"/>
      <c r="TXI19" s="691"/>
      <c r="TXJ19" s="691"/>
      <c r="TXK19" s="691"/>
      <c r="TXL19" s="691"/>
      <c r="TXM19" s="691"/>
      <c r="TXN19" s="691"/>
      <c r="TXO19" s="691"/>
      <c r="TXP19" s="691"/>
      <c r="TXQ19" s="691"/>
      <c r="TXR19" s="691"/>
      <c r="TXS19" s="691"/>
      <c r="TXT19" s="691"/>
      <c r="TXU19" s="691"/>
      <c r="TXV19" s="691"/>
      <c r="TXW19" s="691"/>
      <c r="TXX19" s="691"/>
      <c r="TXY19" s="691"/>
      <c r="TXZ19" s="691"/>
      <c r="TYA19" s="691"/>
      <c r="TYB19" s="691"/>
      <c r="TYC19" s="691"/>
      <c r="TYD19" s="691"/>
      <c r="TYE19" s="691"/>
      <c r="TYF19" s="691"/>
      <c r="TYG19" s="691"/>
      <c r="TYH19" s="691"/>
      <c r="TYI19" s="691"/>
      <c r="TYJ19" s="691"/>
      <c r="TYK19" s="691"/>
      <c r="TYL19" s="691"/>
      <c r="TYM19" s="691"/>
      <c r="TYN19" s="691"/>
      <c r="TYO19" s="691"/>
      <c r="TYP19" s="691"/>
      <c r="TYQ19" s="691"/>
      <c r="TYR19" s="691"/>
      <c r="TYS19" s="691"/>
      <c r="TYT19" s="691"/>
      <c r="TYU19" s="691"/>
      <c r="TYV19" s="691"/>
      <c r="TYW19" s="691"/>
      <c r="TYX19" s="691"/>
      <c r="TYY19" s="691"/>
      <c r="TYZ19" s="691"/>
      <c r="TZA19" s="691"/>
      <c r="TZB19" s="691"/>
      <c r="TZC19" s="691"/>
      <c r="TZD19" s="691"/>
      <c r="TZE19" s="691"/>
      <c r="TZF19" s="691"/>
      <c r="TZG19" s="691"/>
      <c r="TZH19" s="691"/>
      <c r="TZI19" s="691"/>
      <c r="TZJ19" s="691"/>
      <c r="TZK19" s="691"/>
      <c r="TZL19" s="691"/>
      <c r="TZM19" s="691"/>
      <c r="TZN19" s="691"/>
      <c r="TZO19" s="691"/>
      <c r="TZP19" s="691"/>
      <c r="TZQ19" s="691"/>
      <c r="TZR19" s="691"/>
      <c r="TZS19" s="691"/>
      <c r="TZT19" s="691"/>
      <c r="TZU19" s="691"/>
      <c r="TZV19" s="691"/>
      <c r="TZW19" s="691"/>
      <c r="TZX19" s="691"/>
      <c r="TZY19" s="691"/>
      <c r="TZZ19" s="691"/>
      <c r="UAA19" s="691"/>
      <c r="UAB19" s="691"/>
      <c r="UAC19" s="691"/>
      <c r="UAD19" s="691"/>
      <c r="UAE19" s="691"/>
      <c r="UAF19" s="691"/>
      <c r="UAG19" s="691"/>
      <c r="UAH19" s="691"/>
      <c r="UAI19" s="691"/>
      <c r="UAJ19" s="691"/>
      <c r="UAK19" s="691"/>
      <c r="UAL19" s="691"/>
      <c r="UAM19" s="691"/>
      <c r="UAN19" s="691"/>
      <c r="UAO19" s="691"/>
      <c r="UAP19" s="691"/>
      <c r="UAQ19" s="691"/>
      <c r="UAR19" s="691"/>
      <c r="UAS19" s="691"/>
      <c r="UAT19" s="691"/>
      <c r="UAU19" s="691"/>
      <c r="UAV19" s="691"/>
      <c r="UAW19" s="691"/>
      <c r="UAX19" s="691"/>
      <c r="UAY19" s="691"/>
      <c r="UAZ19" s="691"/>
      <c r="UBA19" s="691"/>
      <c r="UBB19" s="691"/>
      <c r="UBC19" s="691"/>
      <c r="UBD19" s="691"/>
      <c r="UBE19" s="691"/>
      <c r="UBF19" s="691"/>
      <c r="UBG19" s="691"/>
      <c r="UBH19" s="691"/>
      <c r="UBI19" s="691"/>
      <c r="UBJ19" s="691"/>
      <c r="UBK19" s="691"/>
      <c r="UBL19" s="691"/>
      <c r="UBM19" s="691"/>
      <c r="UBN19" s="691"/>
      <c r="UBO19" s="691"/>
      <c r="UBP19" s="691"/>
      <c r="UBQ19" s="691"/>
      <c r="UBR19" s="691"/>
      <c r="UBS19" s="691"/>
      <c r="UBT19" s="691"/>
      <c r="UBU19" s="691"/>
      <c r="UBV19" s="691"/>
      <c r="UBW19" s="691"/>
      <c r="UBX19" s="691"/>
      <c r="UBY19" s="691"/>
      <c r="UBZ19" s="691"/>
      <c r="UCA19" s="691"/>
      <c r="UCB19" s="691"/>
      <c r="UCC19" s="691"/>
      <c r="UCD19" s="691"/>
      <c r="UCE19" s="691"/>
      <c r="UCF19" s="691"/>
      <c r="UCG19" s="691"/>
      <c r="UCH19" s="691"/>
      <c r="UCI19" s="691"/>
      <c r="UCJ19" s="691"/>
      <c r="UCK19" s="691"/>
      <c r="UCL19" s="691"/>
      <c r="UCM19" s="691"/>
      <c r="UCN19" s="691"/>
      <c r="UCO19" s="691"/>
      <c r="UCP19" s="691"/>
      <c r="UCQ19" s="691"/>
      <c r="UCR19" s="691"/>
      <c r="UCS19" s="691"/>
      <c r="UCT19" s="691"/>
      <c r="UCU19" s="691"/>
      <c r="UCV19" s="691"/>
      <c r="UCW19" s="691"/>
      <c r="UCX19" s="691"/>
      <c r="UCY19" s="691"/>
      <c r="UCZ19" s="691"/>
      <c r="UDA19" s="691"/>
      <c r="UDB19" s="691"/>
      <c r="UDC19" s="691"/>
      <c r="UDD19" s="691"/>
      <c r="UDE19" s="691"/>
      <c r="UDF19" s="691"/>
      <c r="UDG19" s="691"/>
      <c r="UDH19" s="691"/>
      <c r="UDI19" s="691"/>
      <c r="UDJ19" s="691"/>
      <c r="UDK19" s="691"/>
      <c r="UDL19" s="691"/>
      <c r="UDM19" s="691"/>
      <c r="UDN19" s="691"/>
      <c r="UDO19" s="691"/>
      <c r="UDP19" s="691"/>
      <c r="UDQ19" s="691"/>
      <c r="UDR19" s="691"/>
      <c r="UDS19" s="691"/>
      <c r="UDT19" s="691"/>
      <c r="UDU19" s="691"/>
      <c r="UDV19" s="691"/>
      <c r="UDW19" s="691"/>
      <c r="UDX19" s="691"/>
      <c r="UDY19" s="691"/>
      <c r="UDZ19" s="691"/>
      <c r="UEA19" s="691"/>
      <c r="UEB19" s="691"/>
      <c r="UEC19" s="691"/>
      <c r="UED19" s="691"/>
      <c r="UEE19" s="691"/>
      <c r="UEF19" s="691"/>
      <c r="UEG19" s="691"/>
      <c r="UEH19" s="691"/>
      <c r="UEI19" s="691"/>
      <c r="UEJ19" s="691"/>
      <c r="UEK19" s="691"/>
      <c r="UEL19" s="691"/>
      <c r="UEM19" s="691"/>
      <c r="UEN19" s="691"/>
      <c r="UEO19" s="691"/>
      <c r="UEP19" s="691"/>
      <c r="UEQ19" s="691"/>
      <c r="UER19" s="691"/>
      <c r="UES19" s="691"/>
      <c r="UET19" s="691"/>
      <c r="UEU19" s="691"/>
      <c r="UEV19" s="691"/>
      <c r="UEW19" s="691"/>
      <c r="UEX19" s="691"/>
      <c r="UEY19" s="691"/>
      <c r="UEZ19" s="691"/>
      <c r="UFA19" s="691"/>
      <c r="UFB19" s="691"/>
      <c r="UFC19" s="691"/>
      <c r="UFD19" s="691"/>
      <c r="UFE19" s="691"/>
      <c r="UFF19" s="691"/>
      <c r="UFG19" s="691"/>
      <c r="UFH19" s="691"/>
      <c r="UFI19" s="691"/>
      <c r="UFJ19" s="691"/>
      <c r="UFK19" s="691"/>
      <c r="UFL19" s="691"/>
      <c r="UFM19" s="691"/>
      <c r="UFN19" s="691"/>
      <c r="UFO19" s="691"/>
      <c r="UFP19" s="691"/>
      <c r="UFQ19" s="691"/>
      <c r="UFR19" s="691"/>
      <c r="UFS19" s="691"/>
      <c r="UFT19" s="691"/>
      <c r="UFU19" s="691"/>
      <c r="UFV19" s="691"/>
      <c r="UFW19" s="691"/>
      <c r="UFX19" s="691"/>
      <c r="UFY19" s="691"/>
      <c r="UFZ19" s="691"/>
      <c r="UGA19" s="691"/>
      <c r="UGB19" s="691"/>
      <c r="UGC19" s="691"/>
      <c r="UGD19" s="691"/>
      <c r="UGE19" s="691"/>
      <c r="UGF19" s="691"/>
      <c r="UGG19" s="691"/>
      <c r="UGH19" s="691"/>
      <c r="UGI19" s="691"/>
      <c r="UGJ19" s="691"/>
      <c r="UGK19" s="691"/>
      <c r="UGL19" s="691"/>
      <c r="UGM19" s="691"/>
      <c r="UGN19" s="691"/>
      <c r="UGO19" s="691"/>
      <c r="UGP19" s="691"/>
      <c r="UGQ19" s="691"/>
      <c r="UGR19" s="691"/>
      <c r="UGS19" s="691"/>
      <c r="UGT19" s="691"/>
      <c r="UGU19" s="691"/>
      <c r="UGV19" s="691"/>
      <c r="UGW19" s="691"/>
      <c r="UGX19" s="691"/>
      <c r="UGY19" s="691"/>
      <c r="UGZ19" s="691"/>
      <c r="UHA19" s="691"/>
      <c r="UHB19" s="691"/>
      <c r="UHC19" s="691"/>
      <c r="UHD19" s="691"/>
      <c r="UHE19" s="691"/>
      <c r="UHF19" s="691"/>
      <c r="UHG19" s="691"/>
      <c r="UHH19" s="691"/>
      <c r="UHI19" s="691"/>
      <c r="UHJ19" s="691"/>
      <c r="UHK19" s="691"/>
      <c r="UHL19" s="691"/>
      <c r="UHM19" s="691"/>
      <c r="UHN19" s="691"/>
      <c r="UHO19" s="691"/>
      <c r="UHP19" s="691"/>
      <c r="UHQ19" s="691"/>
      <c r="UHR19" s="691"/>
      <c r="UHS19" s="691"/>
      <c r="UHT19" s="691"/>
      <c r="UHU19" s="691"/>
      <c r="UHV19" s="691"/>
      <c r="UHW19" s="691"/>
      <c r="UHX19" s="691"/>
      <c r="UHY19" s="691"/>
      <c r="UHZ19" s="691"/>
      <c r="UIA19" s="691"/>
      <c r="UIB19" s="691"/>
      <c r="UIC19" s="691"/>
      <c r="UID19" s="691"/>
      <c r="UIE19" s="691"/>
      <c r="UIF19" s="691"/>
      <c r="UIG19" s="691"/>
      <c r="UIH19" s="691"/>
      <c r="UII19" s="691"/>
      <c r="UIJ19" s="691"/>
      <c r="UIK19" s="691"/>
      <c r="UIL19" s="691"/>
      <c r="UIM19" s="691"/>
      <c r="UIN19" s="691"/>
      <c r="UIO19" s="691"/>
      <c r="UIP19" s="691"/>
      <c r="UIQ19" s="691"/>
      <c r="UIR19" s="691"/>
      <c r="UIS19" s="691"/>
      <c r="UIT19" s="691"/>
      <c r="UIU19" s="691"/>
      <c r="UIV19" s="691"/>
      <c r="UIW19" s="691"/>
      <c r="UIX19" s="691"/>
      <c r="UIY19" s="691"/>
      <c r="UIZ19" s="691"/>
      <c r="UJA19" s="691"/>
      <c r="UJB19" s="691"/>
      <c r="UJC19" s="691"/>
      <c r="UJD19" s="691"/>
      <c r="UJE19" s="691"/>
      <c r="UJF19" s="691"/>
      <c r="UJG19" s="691"/>
      <c r="UJH19" s="691"/>
      <c r="UJI19" s="691"/>
      <c r="UJJ19" s="691"/>
      <c r="UJK19" s="691"/>
      <c r="UJL19" s="691"/>
      <c r="UJM19" s="691"/>
      <c r="UJN19" s="691"/>
      <c r="UJO19" s="691"/>
      <c r="UJP19" s="691"/>
      <c r="UJQ19" s="691"/>
      <c r="UJR19" s="691"/>
      <c r="UJS19" s="691"/>
      <c r="UJT19" s="691"/>
      <c r="UJU19" s="691"/>
      <c r="UJV19" s="691"/>
      <c r="UJW19" s="691"/>
      <c r="UJX19" s="691"/>
      <c r="UJY19" s="691"/>
      <c r="UJZ19" s="691"/>
      <c r="UKA19" s="691"/>
      <c r="UKB19" s="691"/>
      <c r="UKC19" s="691"/>
      <c r="UKD19" s="691"/>
      <c r="UKE19" s="691"/>
      <c r="UKF19" s="691"/>
      <c r="UKG19" s="691"/>
      <c r="UKH19" s="691"/>
      <c r="UKI19" s="691"/>
      <c r="UKJ19" s="691"/>
      <c r="UKK19" s="691"/>
      <c r="UKL19" s="691"/>
      <c r="UKM19" s="691"/>
      <c r="UKN19" s="691"/>
      <c r="UKO19" s="691"/>
      <c r="UKP19" s="691"/>
      <c r="UKQ19" s="691"/>
      <c r="UKR19" s="691"/>
      <c r="UKS19" s="691"/>
      <c r="UKT19" s="691"/>
      <c r="UKU19" s="691"/>
      <c r="UKV19" s="691"/>
      <c r="UKW19" s="691"/>
      <c r="UKX19" s="691"/>
      <c r="UKY19" s="691"/>
      <c r="UKZ19" s="691"/>
      <c r="ULA19" s="691"/>
      <c r="ULB19" s="691"/>
      <c r="ULC19" s="691"/>
      <c r="ULD19" s="691"/>
      <c r="ULE19" s="691"/>
      <c r="ULF19" s="691"/>
      <c r="ULG19" s="691"/>
      <c r="ULH19" s="691"/>
      <c r="ULI19" s="691"/>
      <c r="ULJ19" s="691"/>
      <c r="ULK19" s="691"/>
      <c r="ULL19" s="691"/>
      <c r="ULM19" s="691"/>
      <c r="ULN19" s="691"/>
      <c r="ULO19" s="691"/>
      <c r="ULP19" s="691"/>
      <c r="ULQ19" s="691"/>
      <c r="ULR19" s="691"/>
      <c r="ULS19" s="691"/>
      <c r="ULT19" s="691"/>
      <c r="ULU19" s="691"/>
      <c r="ULV19" s="691"/>
      <c r="ULW19" s="691"/>
      <c r="ULX19" s="691"/>
      <c r="ULY19" s="691"/>
      <c r="ULZ19" s="691"/>
      <c r="UMA19" s="691"/>
      <c r="UMB19" s="691"/>
      <c r="UMC19" s="691"/>
      <c r="UMD19" s="691"/>
      <c r="UME19" s="691"/>
      <c r="UMF19" s="691"/>
      <c r="UMG19" s="691"/>
      <c r="UMH19" s="691"/>
      <c r="UMI19" s="691"/>
      <c r="UMJ19" s="691"/>
      <c r="UMK19" s="691"/>
      <c r="UML19" s="691"/>
      <c r="UMM19" s="691"/>
      <c r="UMN19" s="691"/>
      <c r="UMO19" s="691"/>
      <c r="UMP19" s="691"/>
      <c r="UMQ19" s="691"/>
      <c r="UMR19" s="691"/>
      <c r="UMS19" s="691"/>
      <c r="UMT19" s="691"/>
      <c r="UMU19" s="691"/>
      <c r="UMV19" s="691"/>
      <c r="UMW19" s="691"/>
      <c r="UMX19" s="691"/>
      <c r="UMY19" s="691"/>
      <c r="UMZ19" s="691"/>
      <c r="UNA19" s="691"/>
      <c r="UNB19" s="691"/>
      <c r="UNC19" s="691"/>
      <c r="UND19" s="691"/>
      <c r="UNE19" s="691"/>
      <c r="UNF19" s="691"/>
      <c r="UNG19" s="691"/>
      <c r="UNH19" s="691"/>
      <c r="UNI19" s="691"/>
      <c r="UNJ19" s="691"/>
      <c r="UNK19" s="691"/>
      <c r="UNL19" s="691"/>
      <c r="UNM19" s="691"/>
      <c r="UNN19" s="691"/>
      <c r="UNO19" s="691"/>
      <c r="UNP19" s="691"/>
      <c r="UNQ19" s="691"/>
      <c r="UNR19" s="691"/>
      <c r="UNS19" s="691"/>
      <c r="UNT19" s="691"/>
      <c r="UNU19" s="691"/>
      <c r="UNV19" s="691"/>
      <c r="UNW19" s="691"/>
      <c r="UNX19" s="691"/>
      <c r="UNY19" s="691"/>
      <c r="UNZ19" s="691"/>
      <c r="UOA19" s="691"/>
      <c r="UOB19" s="691"/>
      <c r="UOC19" s="691"/>
      <c r="UOD19" s="691"/>
      <c r="UOE19" s="691"/>
      <c r="UOF19" s="691"/>
      <c r="UOG19" s="691"/>
      <c r="UOH19" s="691"/>
      <c r="UOI19" s="691"/>
      <c r="UOJ19" s="691"/>
      <c r="UOK19" s="691"/>
      <c r="UOL19" s="691"/>
      <c r="UOM19" s="691"/>
      <c r="UON19" s="691"/>
      <c r="UOO19" s="691"/>
      <c r="UOP19" s="691"/>
      <c r="UOQ19" s="691"/>
      <c r="UOR19" s="691"/>
      <c r="UOS19" s="691"/>
      <c r="UOT19" s="691"/>
      <c r="UOU19" s="691"/>
      <c r="UOV19" s="691"/>
      <c r="UOW19" s="691"/>
      <c r="UOX19" s="691"/>
      <c r="UOY19" s="691"/>
      <c r="UOZ19" s="691"/>
      <c r="UPA19" s="691"/>
      <c r="UPB19" s="691"/>
      <c r="UPC19" s="691"/>
      <c r="UPD19" s="691"/>
      <c r="UPE19" s="691"/>
      <c r="UPF19" s="691"/>
      <c r="UPG19" s="691"/>
      <c r="UPH19" s="691"/>
      <c r="UPI19" s="691"/>
      <c r="UPJ19" s="691"/>
      <c r="UPK19" s="691"/>
      <c r="UPL19" s="691"/>
      <c r="UPM19" s="691"/>
      <c r="UPN19" s="691"/>
      <c r="UPO19" s="691"/>
      <c r="UPP19" s="691"/>
      <c r="UPQ19" s="691"/>
      <c r="UPR19" s="691"/>
      <c r="UPS19" s="691"/>
      <c r="UPT19" s="691"/>
      <c r="UPU19" s="691"/>
      <c r="UPV19" s="691"/>
      <c r="UPW19" s="691"/>
      <c r="UPX19" s="691"/>
      <c r="UPY19" s="691"/>
      <c r="UPZ19" s="691"/>
      <c r="UQA19" s="691"/>
      <c r="UQB19" s="691"/>
      <c r="UQC19" s="691"/>
      <c r="UQD19" s="691"/>
      <c r="UQE19" s="691"/>
      <c r="UQF19" s="691"/>
      <c r="UQG19" s="691"/>
      <c r="UQH19" s="691"/>
      <c r="UQI19" s="691"/>
      <c r="UQJ19" s="691"/>
      <c r="UQK19" s="691"/>
      <c r="UQL19" s="691"/>
      <c r="UQM19" s="691"/>
      <c r="UQN19" s="691"/>
      <c r="UQO19" s="691"/>
      <c r="UQP19" s="691"/>
      <c r="UQQ19" s="691"/>
      <c r="UQR19" s="691"/>
      <c r="UQS19" s="691"/>
      <c r="UQT19" s="691"/>
      <c r="UQU19" s="691"/>
      <c r="UQV19" s="691"/>
      <c r="UQW19" s="691"/>
      <c r="UQX19" s="691"/>
      <c r="UQY19" s="691"/>
      <c r="UQZ19" s="691"/>
      <c r="URA19" s="691"/>
      <c r="URB19" s="691"/>
      <c r="URC19" s="691"/>
      <c r="URD19" s="691"/>
      <c r="URE19" s="691"/>
      <c r="URF19" s="691"/>
      <c r="URG19" s="691"/>
      <c r="URH19" s="691"/>
      <c r="URI19" s="691"/>
      <c r="URJ19" s="691"/>
      <c r="URK19" s="691"/>
      <c r="URL19" s="691"/>
      <c r="URM19" s="691"/>
      <c r="URN19" s="691"/>
      <c r="URO19" s="691"/>
      <c r="URP19" s="691"/>
      <c r="URQ19" s="691"/>
      <c r="URR19" s="691"/>
      <c r="URS19" s="691"/>
      <c r="URT19" s="691"/>
      <c r="URU19" s="691"/>
      <c r="URV19" s="691"/>
      <c r="URW19" s="691"/>
      <c r="URX19" s="691"/>
      <c r="URY19" s="691"/>
      <c r="URZ19" s="691"/>
      <c r="USA19" s="691"/>
      <c r="USB19" s="691"/>
      <c r="USC19" s="691"/>
      <c r="USD19" s="691"/>
      <c r="USE19" s="691"/>
      <c r="USF19" s="691"/>
      <c r="USG19" s="691"/>
      <c r="USH19" s="691"/>
      <c r="USI19" s="691"/>
      <c r="USJ19" s="691"/>
      <c r="USK19" s="691"/>
      <c r="USL19" s="691"/>
      <c r="USM19" s="691"/>
      <c r="USN19" s="691"/>
      <c r="USO19" s="691"/>
      <c r="USP19" s="691"/>
      <c r="USQ19" s="691"/>
      <c r="USR19" s="691"/>
      <c r="USS19" s="691"/>
      <c r="UST19" s="691"/>
      <c r="USU19" s="691"/>
      <c r="USV19" s="691"/>
      <c r="USW19" s="691"/>
      <c r="USX19" s="691"/>
      <c r="USY19" s="691"/>
      <c r="USZ19" s="691"/>
      <c r="UTA19" s="691"/>
      <c r="UTB19" s="691"/>
      <c r="UTC19" s="691"/>
      <c r="UTD19" s="691"/>
      <c r="UTE19" s="691"/>
      <c r="UTF19" s="691"/>
      <c r="UTG19" s="691"/>
      <c r="UTH19" s="691"/>
      <c r="UTI19" s="691"/>
      <c r="UTJ19" s="691"/>
      <c r="UTK19" s="691"/>
      <c r="UTL19" s="691"/>
      <c r="UTM19" s="691"/>
      <c r="UTN19" s="691"/>
      <c r="UTO19" s="691"/>
      <c r="UTP19" s="691"/>
      <c r="UTQ19" s="691"/>
      <c r="UTR19" s="691"/>
      <c r="UTS19" s="691"/>
      <c r="UTT19" s="691"/>
      <c r="UTU19" s="691"/>
      <c r="UTV19" s="691"/>
      <c r="UTW19" s="691"/>
      <c r="UTX19" s="691"/>
      <c r="UTY19" s="691"/>
      <c r="UTZ19" s="691"/>
      <c r="UUA19" s="691"/>
      <c r="UUB19" s="691"/>
      <c r="UUC19" s="691"/>
      <c r="UUD19" s="691"/>
      <c r="UUE19" s="691"/>
      <c r="UUF19" s="691"/>
      <c r="UUG19" s="691"/>
      <c r="UUH19" s="691"/>
      <c r="UUI19" s="691"/>
      <c r="UUJ19" s="691"/>
      <c r="UUK19" s="691"/>
      <c r="UUL19" s="691"/>
      <c r="UUM19" s="691"/>
      <c r="UUN19" s="691"/>
      <c r="UUO19" s="691"/>
      <c r="UUP19" s="691"/>
      <c r="UUQ19" s="691"/>
      <c r="UUR19" s="691"/>
      <c r="UUS19" s="691"/>
      <c r="UUT19" s="691"/>
      <c r="UUU19" s="691"/>
      <c r="UUV19" s="691"/>
      <c r="UUW19" s="691"/>
      <c r="UUX19" s="691"/>
      <c r="UUY19" s="691"/>
      <c r="UUZ19" s="691"/>
      <c r="UVA19" s="691"/>
      <c r="UVB19" s="691"/>
      <c r="UVC19" s="691"/>
      <c r="UVD19" s="691"/>
      <c r="UVE19" s="691"/>
      <c r="UVF19" s="691"/>
      <c r="UVG19" s="691"/>
      <c r="UVH19" s="691"/>
      <c r="UVI19" s="691"/>
      <c r="UVJ19" s="691"/>
      <c r="UVK19" s="691"/>
      <c r="UVL19" s="691"/>
      <c r="UVM19" s="691"/>
      <c r="UVN19" s="691"/>
      <c r="UVO19" s="691"/>
      <c r="UVP19" s="691"/>
      <c r="UVQ19" s="691"/>
      <c r="UVR19" s="691"/>
      <c r="UVS19" s="691"/>
      <c r="UVT19" s="691"/>
      <c r="UVU19" s="691"/>
      <c r="UVV19" s="691"/>
      <c r="UVW19" s="691"/>
      <c r="UVX19" s="691"/>
      <c r="UVY19" s="691"/>
      <c r="UVZ19" s="691"/>
      <c r="UWA19" s="691"/>
      <c r="UWB19" s="691"/>
      <c r="UWC19" s="691"/>
      <c r="UWD19" s="691"/>
      <c r="UWE19" s="691"/>
      <c r="UWF19" s="691"/>
      <c r="UWG19" s="691"/>
      <c r="UWH19" s="691"/>
      <c r="UWI19" s="691"/>
      <c r="UWJ19" s="691"/>
      <c r="UWK19" s="691"/>
      <c r="UWL19" s="691"/>
      <c r="UWM19" s="691"/>
      <c r="UWN19" s="691"/>
      <c r="UWO19" s="691"/>
      <c r="UWP19" s="691"/>
      <c r="UWQ19" s="691"/>
      <c r="UWR19" s="691"/>
      <c r="UWS19" s="691"/>
      <c r="UWT19" s="691"/>
      <c r="UWU19" s="691"/>
      <c r="UWV19" s="691"/>
      <c r="UWW19" s="691"/>
      <c r="UWX19" s="691"/>
      <c r="UWY19" s="691"/>
      <c r="UWZ19" s="691"/>
      <c r="UXA19" s="691"/>
      <c r="UXB19" s="691"/>
      <c r="UXC19" s="691"/>
      <c r="UXD19" s="691"/>
      <c r="UXE19" s="691"/>
      <c r="UXF19" s="691"/>
      <c r="UXG19" s="691"/>
      <c r="UXH19" s="691"/>
      <c r="UXI19" s="691"/>
      <c r="UXJ19" s="691"/>
      <c r="UXK19" s="691"/>
      <c r="UXL19" s="691"/>
      <c r="UXM19" s="691"/>
      <c r="UXN19" s="691"/>
      <c r="UXO19" s="691"/>
      <c r="UXP19" s="691"/>
      <c r="UXQ19" s="691"/>
      <c r="UXR19" s="691"/>
      <c r="UXS19" s="691"/>
      <c r="UXT19" s="691"/>
      <c r="UXU19" s="691"/>
      <c r="UXV19" s="691"/>
      <c r="UXW19" s="691"/>
      <c r="UXX19" s="691"/>
      <c r="UXY19" s="691"/>
      <c r="UXZ19" s="691"/>
      <c r="UYA19" s="691"/>
      <c r="UYB19" s="691"/>
      <c r="UYC19" s="691"/>
      <c r="UYD19" s="691"/>
      <c r="UYE19" s="691"/>
      <c r="UYF19" s="691"/>
      <c r="UYG19" s="691"/>
      <c r="UYH19" s="691"/>
      <c r="UYI19" s="691"/>
      <c r="UYJ19" s="691"/>
      <c r="UYK19" s="691"/>
      <c r="UYL19" s="691"/>
      <c r="UYM19" s="691"/>
      <c r="UYN19" s="691"/>
      <c r="UYO19" s="691"/>
      <c r="UYP19" s="691"/>
      <c r="UYQ19" s="691"/>
      <c r="UYR19" s="691"/>
      <c r="UYS19" s="691"/>
      <c r="UYT19" s="691"/>
      <c r="UYU19" s="691"/>
      <c r="UYV19" s="691"/>
      <c r="UYW19" s="691"/>
      <c r="UYX19" s="691"/>
      <c r="UYY19" s="691"/>
      <c r="UYZ19" s="691"/>
      <c r="UZA19" s="691"/>
      <c r="UZB19" s="691"/>
      <c r="UZC19" s="691"/>
      <c r="UZD19" s="691"/>
      <c r="UZE19" s="691"/>
      <c r="UZF19" s="691"/>
      <c r="UZG19" s="691"/>
      <c r="UZH19" s="691"/>
      <c r="UZI19" s="691"/>
      <c r="UZJ19" s="691"/>
      <c r="UZK19" s="691"/>
      <c r="UZL19" s="691"/>
      <c r="UZM19" s="691"/>
      <c r="UZN19" s="691"/>
      <c r="UZO19" s="691"/>
      <c r="UZP19" s="691"/>
      <c r="UZQ19" s="691"/>
      <c r="UZR19" s="691"/>
      <c r="UZS19" s="691"/>
      <c r="UZT19" s="691"/>
      <c r="UZU19" s="691"/>
      <c r="UZV19" s="691"/>
      <c r="UZW19" s="691"/>
      <c r="UZX19" s="691"/>
      <c r="UZY19" s="691"/>
      <c r="UZZ19" s="691"/>
      <c r="VAA19" s="691"/>
      <c r="VAB19" s="691"/>
      <c r="VAC19" s="691"/>
      <c r="VAD19" s="691"/>
      <c r="VAE19" s="691"/>
      <c r="VAF19" s="691"/>
      <c r="VAG19" s="691"/>
      <c r="VAH19" s="691"/>
      <c r="VAI19" s="691"/>
      <c r="VAJ19" s="691"/>
      <c r="VAK19" s="691"/>
      <c r="VAL19" s="691"/>
      <c r="VAM19" s="691"/>
      <c r="VAN19" s="691"/>
      <c r="VAO19" s="691"/>
      <c r="VAP19" s="691"/>
      <c r="VAQ19" s="691"/>
      <c r="VAR19" s="691"/>
      <c r="VAS19" s="691"/>
      <c r="VAT19" s="691"/>
      <c r="VAU19" s="691"/>
      <c r="VAV19" s="691"/>
      <c r="VAW19" s="691"/>
      <c r="VAX19" s="691"/>
      <c r="VAY19" s="691"/>
      <c r="VAZ19" s="691"/>
      <c r="VBA19" s="691"/>
      <c r="VBB19" s="691"/>
      <c r="VBC19" s="691"/>
      <c r="VBD19" s="691"/>
      <c r="VBE19" s="691"/>
      <c r="VBF19" s="691"/>
      <c r="VBG19" s="691"/>
      <c r="VBH19" s="691"/>
      <c r="VBI19" s="691"/>
      <c r="VBJ19" s="691"/>
      <c r="VBK19" s="691"/>
      <c r="VBL19" s="691"/>
      <c r="VBM19" s="691"/>
      <c r="VBN19" s="691"/>
      <c r="VBO19" s="691"/>
      <c r="VBP19" s="691"/>
      <c r="VBQ19" s="691"/>
      <c r="VBR19" s="691"/>
      <c r="VBS19" s="691"/>
      <c r="VBT19" s="691"/>
      <c r="VBU19" s="691"/>
      <c r="VBV19" s="691"/>
      <c r="VBW19" s="691"/>
      <c r="VBX19" s="691"/>
      <c r="VBY19" s="691"/>
      <c r="VBZ19" s="691"/>
      <c r="VCA19" s="691"/>
      <c r="VCB19" s="691"/>
      <c r="VCC19" s="691"/>
      <c r="VCD19" s="691"/>
      <c r="VCE19" s="691"/>
      <c r="VCF19" s="691"/>
      <c r="VCG19" s="691"/>
      <c r="VCH19" s="691"/>
      <c r="VCI19" s="691"/>
      <c r="VCJ19" s="691"/>
      <c r="VCK19" s="691"/>
      <c r="VCL19" s="691"/>
      <c r="VCM19" s="691"/>
      <c r="VCN19" s="691"/>
      <c r="VCO19" s="691"/>
      <c r="VCP19" s="691"/>
      <c r="VCQ19" s="691"/>
      <c r="VCR19" s="691"/>
      <c r="VCS19" s="691"/>
      <c r="VCT19" s="691"/>
      <c r="VCU19" s="691"/>
      <c r="VCV19" s="691"/>
      <c r="VCW19" s="691"/>
      <c r="VCX19" s="691"/>
      <c r="VCY19" s="691"/>
      <c r="VCZ19" s="691"/>
      <c r="VDA19" s="691"/>
      <c r="VDB19" s="691"/>
      <c r="VDC19" s="691"/>
      <c r="VDD19" s="691"/>
      <c r="VDE19" s="691"/>
      <c r="VDF19" s="691"/>
      <c r="VDG19" s="691"/>
      <c r="VDH19" s="691"/>
      <c r="VDI19" s="691"/>
      <c r="VDJ19" s="691"/>
      <c r="VDK19" s="691"/>
      <c r="VDL19" s="691"/>
      <c r="VDM19" s="691"/>
      <c r="VDN19" s="691"/>
      <c r="VDO19" s="691"/>
      <c r="VDP19" s="691"/>
      <c r="VDQ19" s="691"/>
      <c r="VDR19" s="691"/>
      <c r="VDS19" s="691"/>
      <c r="VDT19" s="691"/>
      <c r="VDU19" s="691"/>
      <c r="VDV19" s="691"/>
      <c r="VDW19" s="691"/>
      <c r="VDX19" s="691"/>
      <c r="VDY19" s="691"/>
      <c r="VDZ19" s="691"/>
      <c r="VEA19" s="691"/>
      <c r="VEB19" s="691"/>
      <c r="VEC19" s="691"/>
      <c r="VED19" s="691"/>
      <c r="VEE19" s="691"/>
      <c r="VEF19" s="691"/>
      <c r="VEG19" s="691"/>
      <c r="VEH19" s="691"/>
      <c r="VEI19" s="691"/>
      <c r="VEJ19" s="691"/>
      <c r="VEK19" s="691"/>
      <c r="VEL19" s="691"/>
      <c r="VEM19" s="691"/>
      <c r="VEN19" s="691"/>
      <c r="VEO19" s="691"/>
      <c r="VEP19" s="691"/>
      <c r="VEQ19" s="691"/>
      <c r="VER19" s="691"/>
      <c r="VES19" s="691"/>
      <c r="VET19" s="691"/>
      <c r="VEU19" s="691"/>
      <c r="VEV19" s="691"/>
      <c r="VEW19" s="691"/>
      <c r="VEX19" s="691"/>
      <c r="VEY19" s="691"/>
      <c r="VEZ19" s="691"/>
      <c r="VFA19" s="691"/>
      <c r="VFB19" s="691"/>
      <c r="VFC19" s="691"/>
      <c r="VFD19" s="691"/>
      <c r="VFE19" s="691"/>
      <c r="VFF19" s="691"/>
      <c r="VFG19" s="691"/>
      <c r="VFH19" s="691"/>
      <c r="VFI19" s="691"/>
      <c r="VFJ19" s="691"/>
      <c r="VFK19" s="691"/>
      <c r="VFL19" s="691"/>
      <c r="VFM19" s="691"/>
      <c r="VFN19" s="691"/>
      <c r="VFO19" s="691"/>
      <c r="VFP19" s="691"/>
      <c r="VFQ19" s="691"/>
      <c r="VFR19" s="691"/>
      <c r="VFS19" s="691"/>
      <c r="VFT19" s="691"/>
      <c r="VFU19" s="691"/>
      <c r="VFV19" s="691"/>
      <c r="VFW19" s="691"/>
      <c r="VFX19" s="691"/>
      <c r="VFY19" s="691"/>
      <c r="VFZ19" s="691"/>
      <c r="VGA19" s="691"/>
      <c r="VGB19" s="691"/>
      <c r="VGC19" s="691"/>
      <c r="VGD19" s="691"/>
      <c r="VGE19" s="691"/>
      <c r="VGF19" s="691"/>
      <c r="VGG19" s="691"/>
      <c r="VGH19" s="691"/>
      <c r="VGI19" s="691"/>
      <c r="VGJ19" s="691"/>
      <c r="VGK19" s="691"/>
      <c r="VGL19" s="691"/>
      <c r="VGM19" s="691"/>
      <c r="VGN19" s="691"/>
      <c r="VGO19" s="691"/>
      <c r="VGP19" s="691"/>
      <c r="VGQ19" s="691"/>
      <c r="VGR19" s="691"/>
      <c r="VGS19" s="691"/>
      <c r="VGT19" s="691"/>
      <c r="VGU19" s="691"/>
      <c r="VGV19" s="691"/>
      <c r="VGW19" s="691"/>
      <c r="VGX19" s="691"/>
      <c r="VGY19" s="691"/>
      <c r="VGZ19" s="691"/>
      <c r="VHA19" s="691"/>
      <c r="VHB19" s="691"/>
      <c r="VHC19" s="691"/>
      <c r="VHD19" s="691"/>
      <c r="VHE19" s="691"/>
      <c r="VHF19" s="691"/>
      <c r="VHG19" s="691"/>
      <c r="VHH19" s="691"/>
      <c r="VHI19" s="691"/>
      <c r="VHJ19" s="691"/>
      <c r="VHK19" s="691"/>
      <c r="VHL19" s="691"/>
      <c r="VHM19" s="691"/>
      <c r="VHN19" s="691"/>
      <c r="VHO19" s="691"/>
      <c r="VHP19" s="691"/>
      <c r="VHQ19" s="691"/>
      <c r="VHR19" s="691"/>
      <c r="VHS19" s="691"/>
      <c r="VHT19" s="691"/>
      <c r="VHU19" s="691"/>
      <c r="VHV19" s="691"/>
      <c r="VHW19" s="691"/>
      <c r="VHX19" s="691"/>
      <c r="VHY19" s="691"/>
      <c r="VHZ19" s="691"/>
      <c r="VIA19" s="691"/>
      <c r="VIB19" s="691"/>
      <c r="VIC19" s="691"/>
      <c r="VID19" s="691"/>
      <c r="VIE19" s="691"/>
      <c r="VIF19" s="691"/>
      <c r="VIG19" s="691"/>
      <c r="VIH19" s="691"/>
      <c r="VII19" s="691"/>
      <c r="VIJ19" s="691"/>
      <c r="VIK19" s="691"/>
      <c r="VIL19" s="691"/>
      <c r="VIM19" s="691"/>
      <c r="VIN19" s="691"/>
      <c r="VIO19" s="691"/>
      <c r="VIP19" s="691"/>
      <c r="VIQ19" s="691"/>
      <c r="VIR19" s="691"/>
      <c r="VIS19" s="691"/>
      <c r="VIT19" s="691"/>
      <c r="VIU19" s="691"/>
      <c r="VIV19" s="691"/>
      <c r="VIW19" s="691"/>
      <c r="VIX19" s="691"/>
      <c r="VIY19" s="691"/>
      <c r="VIZ19" s="691"/>
      <c r="VJA19" s="691"/>
      <c r="VJB19" s="691"/>
      <c r="VJC19" s="691"/>
      <c r="VJD19" s="691"/>
      <c r="VJE19" s="691"/>
      <c r="VJF19" s="691"/>
      <c r="VJG19" s="691"/>
      <c r="VJH19" s="691"/>
      <c r="VJI19" s="691"/>
      <c r="VJJ19" s="691"/>
      <c r="VJK19" s="691"/>
      <c r="VJL19" s="691"/>
      <c r="VJM19" s="691"/>
      <c r="VJN19" s="691"/>
      <c r="VJO19" s="691"/>
      <c r="VJP19" s="691"/>
      <c r="VJQ19" s="691"/>
      <c r="VJR19" s="691"/>
      <c r="VJS19" s="691"/>
      <c r="VJT19" s="691"/>
      <c r="VJU19" s="691"/>
      <c r="VJV19" s="691"/>
      <c r="VJW19" s="691"/>
      <c r="VJX19" s="691"/>
      <c r="VJY19" s="691"/>
      <c r="VJZ19" s="691"/>
      <c r="VKA19" s="691"/>
      <c r="VKB19" s="691"/>
      <c r="VKC19" s="691"/>
      <c r="VKD19" s="691"/>
      <c r="VKE19" s="691"/>
      <c r="VKF19" s="691"/>
      <c r="VKG19" s="691"/>
      <c r="VKH19" s="691"/>
      <c r="VKI19" s="691"/>
      <c r="VKJ19" s="691"/>
      <c r="VKK19" s="691"/>
      <c r="VKL19" s="691"/>
      <c r="VKM19" s="691"/>
      <c r="VKN19" s="691"/>
      <c r="VKO19" s="691"/>
      <c r="VKP19" s="691"/>
      <c r="VKQ19" s="691"/>
      <c r="VKR19" s="691"/>
      <c r="VKS19" s="691"/>
      <c r="VKT19" s="691"/>
      <c r="VKU19" s="691"/>
      <c r="VKV19" s="691"/>
      <c r="VKW19" s="691"/>
      <c r="VKX19" s="691"/>
      <c r="VKY19" s="691"/>
      <c r="VKZ19" s="691"/>
      <c r="VLA19" s="691"/>
      <c r="VLB19" s="691"/>
      <c r="VLC19" s="691"/>
      <c r="VLD19" s="691"/>
      <c r="VLE19" s="691"/>
      <c r="VLF19" s="691"/>
      <c r="VLG19" s="691"/>
      <c r="VLH19" s="691"/>
      <c r="VLI19" s="691"/>
      <c r="VLJ19" s="691"/>
      <c r="VLK19" s="691"/>
      <c r="VLL19" s="691"/>
      <c r="VLM19" s="691"/>
      <c r="VLN19" s="691"/>
      <c r="VLO19" s="691"/>
      <c r="VLP19" s="691"/>
      <c r="VLQ19" s="691"/>
      <c r="VLR19" s="691"/>
      <c r="VLS19" s="691"/>
      <c r="VLT19" s="691"/>
      <c r="VLU19" s="691"/>
      <c r="VLV19" s="691"/>
      <c r="VLW19" s="691"/>
      <c r="VLX19" s="691"/>
      <c r="VLY19" s="691"/>
      <c r="VLZ19" s="691"/>
      <c r="VMA19" s="691"/>
      <c r="VMB19" s="691"/>
      <c r="VMC19" s="691"/>
      <c r="VMD19" s="691"/>
      <c r="VME19" s="691"/>
      <c r="VMF19" s="691"/>
      <c r="VMG19" s="691"/>
      <c r="VMH19" s="691"/>
      <c r="VMI19" s="691"/>
      <c r="VMJ19" s="691"/>
      <c r="VMK19" s="691"/>
      <c r="VML19" s="691"/>
      <c r="VMM19" s="691"/>
      <c r="VMN19" s="691"/>
      <c r="VMO19" s="691"/>
      <c r="VMP19" s="691"/>
      <c r="VMQ19" s="691"/>
      <c r="VMR19" s="691"/>
      <c r="VMS19" s="691"/>
      <c r="VMT19" s="691"/>
      <c r="VMU19" s="691"/>
      <c r="VMV19" s="691"/>
      <c r="VMW19" s="691"/>
      <c r="VMX19" s="691"/>
      <c r="VMY19" s="691"/>
      <c r="VMZ19" s="691"/>
      <c r="VNA19" s="691"/>
      <c r="VNB19" s="691"/>
      <c r="VNC19" s="691"/>
      <c r="VND19" s="691"/>
      <c r="VNE19" s="691"/>
      <c r="VNF19" s="691"/>
      <c r="VNG19" s="691"/>
      <c r="VNH19" s="691"/>
      <c r="VNI19" s="691"/>
      <c r="VNJ19" s="691"/>
      <c r="VNK19" s="691"/>
      <c r="VNL19" s="691"/>
      <c r="VNM19" s="691"/>
      <c r="VNN19" s="691"/>
      <c r="VNO19" s="691"/>
      <c r="VNP19" s="691"/>
      <c r="VNQ19" s="691"/>
      <c r="VNR19" s="691"/>
      <c r="VNS19" s="691"/>
      <c r="VNT19" s="691"/>
      <c r="VNU19" s="691"/>
      <c r="VNV19" s="691"/>
      <c r="VNW19" s="691"/>
      <c r="VNX19" s="691"/>
      <c r="VNY19" s="691"/>
      <c r="VNZ19" s="691"/>
      <c r="VOA19" s="691"/>
      <c r="VOB19" s="691"/>
      <c r="VOC19" s="691"/>
      <c r="VOD19" s="691"/>
      <c r="VOE19" s="691"/>
      <c r="VOF19" s="691"/>
      <c r="VOG19" s="691"/>
      <c r="VOH19" s="691"/>
      <c r="VOI19" s="691"/>
      <c r="VOJ19" s="691"/>
      <c r="VOK19" s="691"/>
      <c r="VOL19" s="691"/>
      <c r="VOM19" s="691"/>
      <c r="VON19" s="691"/>
      <c r="VOO19" s="691"/>
      <c r="VOP19" s="691"/>
      <c r="VOQ19" s="691"/>
      <c r="VOR19" s="691"/>
      <c r="VOS19" s="691"/>
      <c r="VOT19" s="691"/>
      <c r="VOU19" s="691"/>
      <c r="VOV19" s="691"/>
      <c r="VOW19" s="691"/>
      <c r="VOX19" s="691"/>
      <c r="VOY19" s="691"/>
      <c r="VOZ19" s="691"/>
      <c r="VPA19" s="691"/>
      <c r="VPB19" s="691"/>
      <c r="VPC19" s="691"/>
      <c r="VPD19" s="691"/>
      <c r="VPE19" s="691"/>
      <c r="VPF19" s="691"/>
      <c r="VPG19" s="691"/>
      <c r="VPH19" s="691"/>
      <c r="VPI19" s="691"/>
      <c r="VPJ19" s="691"/>
      <c r="VPK19" s="691"/>
      <c r="VPL19" s="691"/>
      <c r="VPM19" s="691"/>
      <c r="VPN19" s="691"/>
      <c r="VPO19" s="691"/>
      <c r="VPP19" s="691"/>
      <c r="VPQ19" s="691"/>
      <c r="VPR19" s="691"/>
      <c r="VPS19" s="691"/>
      <c r="VPT19" s="691"/>
      <c r="VPU19" s="691"/>
      <c r="VPV19" s="691"/>
      <c r="VPW19" s="691"/>
      <c r="VPX19" s="691"/>
      <c r="VPY19" s="691"/>
      <c r="VPZ19" s="691"/>
      <c r="VQA19" s="691"/>
      <c r="VQB19" s="691"/>
      <c r="VQC19" s="691"/>
      <c r="VQD19" s="691"/>
      <c r="VQE19" s="691"/>
      <c r="VQF19" s="691"/>
      <c r="VQG19" s="691"/>
      <c r="VQH19" s="691"/>
      <c r="VQI19" s="691"/>
      <c r="VQJ19" s="691"/>
      <c r="VQK19" s="691"/>
      <c r="VQL19" s="691"/>
      <c r="VQM19" s="691"/>
      <c r="VQN19" s="691"/>
      <c r="VQO19" s="691"/>
      <c r="VQP19" s="691"/>
      <c r="VQQ19" s="691"/>
      <c r="VQR19" s="691"/>
      <c r="VQS19" s="691"/>
      <c r="VQT19" s="691"/>
      <c r="VQU19" s="691"/>
      <c r="VQV19" s="691"/>
      <c r="VQW19" s="691"/>
      <c r="VQX19" s="691"/>
      <c r="VQY19" s="691"/>
      <c r="VQZ19" s="691"/>
      <c r="VRA19" s="691"/>
      <c r="VRB19" s="691"/>
      <c r="VRC19" s="691"/>
      <c r="VRD19" s="691"/>
      <c r="VRE19" s="691"/>
      <c r="VRF19" s="691"/>
      <c r="VRG19" s="691"/>
      <c r="VRH19" s="691"/>
      <c r="VRI19" s="691"/>
      <c r="VRJ19" s="691"/>
      <c r="VRK19" s="691"/>
      <c r="VRL19" s="691"/>
      <c r="VRM19" s="691"/>
      <c r="VRN19" s="691"/>
      <c r="VRO19" s="691"/>
      <c r="VRP19" s="691"/>
      <c r="VRQ19" s="691"/>
      <c r="VRR19" s="691"/>
      <c r="VRS19" s="691"/>
      <c r="VRT19" s="691"/>
      <c r="VRU19" s="691"/>
      <c r="VRV19" s="691"/>
      <c r="VRW19" s="691"/>
      <c r="VRX19" s="691"/>
      <c r="VRY19" s="691"/>
      <c r="VRZ19" s="691"/>
      <c r="VSA19" s="691"/>
      <c r="VSB19" s="691"/>
      <c r="VSC19" s="691"/>
      <c r="VSD19" s="691"/>
      <c r="VSE19" s="691"/>
      <c r="VSF19" s="691"/>
      <c r="VSG19" s="691"/>
      <c r="VSH19" s="691"/>
      <c r="VSI19" s="691"/>
      <c r="VSJ19" s="691"/>
      <c r="VSK19" s="691"/>
      <c r="VSL19" s="691"/>
      <c r="VSM19" s="691"/>
      <c r="VSN19" s="691"/>
      <c r="VSO19" s="691"/>
      <c r="VSP19" s="691"/>
      <c r="VSQ19" s="691"/>
      <c r="VSR19" s="691"/>
      <c r="VSS19" s="691"/>
      <c r="VST19" s="691"/>
      <c r="VSU19" s="691"/>
      <c r="VSV19" s="691"/>
      <c r="VSW19" s="691"/>
      <c r="VSX19" s="691"/>
      <c r="VSY19" s="691"/>
      <c r="VSZ19" s="691"/>
      <c r="VTA19" s="691"/>
      <c r="VTB19" s="691"/>
      <c r="VTC19" s="691"/>
      <c r="VTD19" s="691"/>
      <c r="VTE19" s="691"/>
      <c r="VTF19" s="691"/>
      <c r="VTG19" s="691"/>
      <c r="VTH19" s="691"/>
      <c r="VTI19" s="691"/>
      <c r="VTJ19" s="691"/>
      <c r="VTK19" s="691"/>
      <c r="VTL19" s="691"/>
      <c r="VTM19" s="691"/>
      <c r="VTN19" s="691"/>
      <c r="VTO19" s="691"/>
      <c r="VTP19" s="691"/>
      <c r="VTQ19" s="691"/>
      <c r="VTR19" s="691"/>
      <c r="VTS19" s="691"/>
      <c r="VTT19" s="691"/>
      <c r="VTU19" s="691"/>
      <c r="VTV19" s="691"/>
      <c r="VTW19" s="691"/>
      <c r="VTX19" s="691"/>
      <c r="VTY19" s="691"/>
      <c r="VTZ19" s="691"/>
      <c r="VUA19" s="691"/>
      <c r="VUB19" s="691"/>
      <c r="VUC19" s="691"/>
      <c r="VUD19" s="691"/>
      <c r="VUE19" s="691"/>
      <c r="VUF19" s="691"/>
      <c r="VUG19" s="691"/>
      <c r="VUH19" s="691"/>
      <c r="VUI19" s="691"/>
      <c r="VUJ19" s="691"/>
      <c r="VUK19" s="691"/>
      <c r="VUL19" s="691"/>
      <c r="VUM19" s="691"/>
      <c r="VUN19" s="691"/>
      <c r="VUO19" s="691"/>
      <c r="VUP19" s="691"/>
      <c r="VUQ19" s="691"/>
      <c r="VUR19" s="691"/>
      <c r="VUS19" s="691"/>
      <c r="VUT19" s="691"/>
      <c r="VUU19" s="691"/>
      <c r="VUV19" s="691"/>
      <c r="VUW19" s="691"/>
      <c r="VUX19" s="691"/>
      <c r="VUY19" s="691"/>
      <c r="VUZ19" s="691"/>
      <c r="VVA19" s="691"/>
      <c r="VVB19" s="691"/>
      <c r="VVC19" s="691"/>
      <c r="VVD19" s="691"/>
      <c r="VVE19" s="691"/>
      <c r="VVF19" s="691"/>
      <c r="VVG19" s="691"/>
      <c r="VVH19" s="691"/>
      <c r="VVI19" s="691"/>
      <c r="VVJ19" s="691"/>
      <c r="VVK19" s="691"/>
      <c r="VVL19" s="691"/>
      <c r="VVM19" s="691"/>
      <c r="VVN19" s="691"/>
      <c r="VVO19" s="691"/>
      <c r="VVP19" s="691"/>
      <c r="VVQ19" s="691"/>
      <c r="VVR19" s="691"/>
      <c r="VVS19" s="691"/>
      <c r="VVT19" s="691"/>
      <c r="VVU19" s="691"/>
      <c r="VVV19" s="691"/>
      <c r="VVW19" s="691"/>
      <c r="VVX19" s="691"/>
      <c r="VVY19" s="691"/>
      <c r="VVZ19" s="691"/>
      <c r="VWA19" s="691"/>
      <c r="VWB19" s="691"/>
      <c r="VWC19" s="691"/>
      <c r="VWD19" s="691"/>
      <c r="VWE19" s="691"/>
      <c r="VWF19" s="691"/>
      <c r="VWG19" s="691"/>
      <c r="VWH19" s="691"/>
      <c r="VWI19" s="691"/>
      <c r="VWJ19" s="691"/>
      <c r="VWK19" s="691"/>
      <c r="VWL19" s="691"/>
      <c r="VWM19" s="691"/>
      <c r="VWN19" s="691"/>
      <c r="VWO19" s="691"/>
      <c r="VWP19" s="691"/>
      <c r="VWQ19" s="691"/>
      <c r="VWR19" s="691"/>
      <c r="VWS19" s="691"/>
      <c r="VWT19" s="691"/>
      <c r="VWU19" s="691"/>
      <c r="VWV19" s="691"/>
      <c r="VWW19" s="691"/>
      <c r="VWX19" s="691"/>
      <c r="VWY19" s="691"/>
      <c r="VWZ19" s="691"/>
      <c r="VXA19" s="691"/>
      <c r="VXB19" s="691"/>
      <c r="VXC19" s="691"/>
      <c r="VXD19" s="691"/>
      <c r="VXE19" s="691"/>
      <c r="VXF19" s="691"/>
      <c r="VXG19" s="691"/>
      <c r="VXH19" s="691"/>
      <c r="VXI19" s="691"/>
      <c r="VXJ19" s="691"/>
      <c r="VXK19" s="691"/>
      <c r="VXL19" s="691"/>
      <c r="VXM19" s="691"/>
      <c r="VXN19" s="691"/>
      <c r="VXO19" s="691"/>
      <c r="VXP19" s="691"/>
      <c r="VXQ19" s="691"/>
      <c r="VXR19" s="691"/>
      <c r="VXS19" s="691"/>
      <c r="VXT19" s="691"/>
      <c r="VXU19" s="691"/>
      <c r="VXV19" s="691"/>
      <c r="VXW19" s="691"/>
      <c r="VXX19" s="691"/>
      <c r="VXY19" s="691"/>
      <c r="VXZ19" s="691"/>
      <c r="VYA19" s="691"/>
      <c r="VYB19" s="691"/>
      <c r="VYC19" s="691"/>
      <c r="VYD19" s="691"/>
      <c r="VYE19" s="691"/>
      <c r="VYF19" s="691"/>
      <c r="VYG19" s="691"/>
      <c r="VYH19" s="691"/>
      <c r="VYI19" s="691"/>
      <c r="VYJ19" s="691"/>
      <c r="VYK19" s="691"/>
      <c r="VYL19" s="691"/>
      <c r="VYM19" s="691"/>
      <c r="VYN19" s="691"/>
      <c r="VYO19" s="691"/>
      <c r="VYP19" s="691"/>
      <c r="VYQ19" s="691"/>
      <c r="VYR19" s="691"/>
      <c r="VYS19" s="691"/>
      <c r="VYT19" s="691"/>
      <c r="VYU19" s="691"/>
      <c r="VYV19" s="691"/>
      <c r="VYW19" s="691"/>
      <c r="VYX19" s="691"/>
      <c r="VYY19" s="691"/>
      <c r="VYZ19" s="691"/>
      <c r="VZA19" s="691"/>
      <c r="VZB19" s="691"/>
      <c r="VZC19" s="691"/>
      <c r="VZD19" s="691"/>
      <c r="VZE19" s="691"/>
      <c r="VZF19" s="691"/>
      <c r="VZG19" s="691"/>
      <c r="VZH19" s="691"/>
      <c r="VZI19" s="691"/>
      <c r="VZJ19" s="691"/>
      <c r="VZK19" s="691"/>
      <c r="VZL19" s="691"/>
      <c r="VZM19" s="691"/>
      <c r="VZN19" s="691"/>
      <c r="VZO19" s="691"/>
      <c r="VZP19" s="691"/>
      <c r="VZQ19" s="691"/>
      <c r="VZR19" s="691"/>
      <c r="VZS19" s="691"/>
      <c r="VZT19" s="691"/>
      <c r="VZU19" s="691"/>
      <c r="VZV19" s="691"/>
      <c r="VZW19" s="691"/>
      <c r="VZX19" s="691"/>
      <c r="VZY19" s="691"/>
      <c r="VZZ19" s="691"/>
      <c r="WAA19" s="691"/>
      <c r="WAB19" s="691"/>
      <c r="WAC19" s="691"/>
      <c r="WAD19" s="691"/>
      <c r="WAE19" s="691"/>
      <c r="WAF19" s="691"/>
      <c r="WAG19" s="691"/>
      <c r="WAH19" s="691"/>
      <c r="WAI19" s="691"/>
      <c r="WAJ19" s="691"/>
      <c r="WAK19" s="691"/>
      <c r="WAL19" s="691"/>
      <c r="WAM19" s="691"/>
      <c r="WAN19" s="691"/>
      <c r="WAO19" s="691"/>
      <c r="WAP19" s="691"/>
      <c r="WAQ19" s="691"/>
      <c r="WAR19" s="691"/>
      <c r="WAS19" s="691"/>
      <c r="WAT19" s="691"/>
      <c r="WAU19" s="691"/>
      <c r="WAV19" s="691"/>
      <c r="WAW19" s="691"/>
      <c r="WAX19" s="691"/>
      <c r="WAY19" s="691"/>
      <c r="WAZ19" s="691"/>
      <c r="WBA19" s="691"/>
      <c r="WBB19" s="691"/>
      <c r="WBC19" s="691"/>
      <c r="WBD19" s="691"/>
      <c r="WBE19" s="691"/>
      <c r="WBF19" s="691"/>
      <c r="WBG19" s="691"/>
      <c r="WBH19" s="691"/>
      <c r="WBI19" s="691"/>
      <c r="WBJ19" s="691"/>
      <c r="WBK19" s="691"/>
      <c r="WBL19" s="691"/>
      <c r="WBM19" s="691"/>
      <c r="WBN19" s="691"/>
      <c r="WBO19" s="691"/>
      <c r="WBP19" s="691"/>
      <c r="WBQ19" s="691"/>
      <c r="WBR19" s="691"/>
      <c r="WBS19" s="691"/>
      <c r="WBT19" s="691"/>
      <c r="WBU19" s="691"/>
      <c r="WBV19" s="691"/>
      <c r="WBW19" s="691"/>
      <c r="WBX19" s="691"/>
      <c r="WBY19" s="691"/>
      <c r="WBZ19" s="691"/>
      <c r="WCA19" s="691"/>
      <c r="WCB19" s="691"/>
      <c r="WCC19" s="691"/>
      <c r="WCD19" s="691"/>
      <c r="WCE19" s="691"/>
      <c r="WCF19" s="691"/>
      <c r="WCG19" s="691"/>
      <c r="WCH19" s="691"/>
      <c r="WCI19" s="691"/>
      <c r="WCJ19" s="691"/>
      <c r="WCK19" s="691"/>
      <c r="WCL19" s="691"/>
      <c r="WCM19" s="691"/>
      <c r="WCN19" s="691"/>
      <c r="WCO19" s="691"/>
      <c r="WCP19" s="691"/>
      <c r="WCQ19" s="691"/>
      <c r="WCR19" s="691"/>
      <c r="WCS19" s="691"/>
      <c r="WCT19" s="691"/>
      <c r="WCU19" s="691"/>
      <c r="WCV19" s="691"/>
      <c r="WCW19" s="691"/>
      <c r="WCX19" s="691"/>
      <c r="WCY19" s="691"/>
      <c r="WCZ19" s="691"/>
      <c r="WDA19" s="691"/>
      <c r="WDB19" s="691"/>
      <c r="WDC19" s="691"/>
      <c r="WDD19" s="691"/>
      <c r="WDE19" s="691"/>
      <c r="WDF19" s="691"/>
      <c r="WDG19" s="691"/>
      <c r="WDH19" s="691"/>
      <c r="WDI19" s="691"/>
      <c r="WDJ19" s="691"/>
      <c r="WDK19" s="691"/>
      <c r="WDL19" s="691"/>
      <c r="WDM19" s="691"/>
      <c r="WDN19" s="691"/>
      <c r="WDO19" s="691"/>
      <c r="WDP19" s="691"/>
      <c r="WDQ19" s="691"/>
      <c r="WDR19" s="691"/>
      <c r="WDS19" s="691"/>
      <c r="WDT19" s="691"/>
      <c r="WDU19" s="691"/>
      <c r="WDV19" s="691"/>
      <c r="WDW19" s="691"/>
      <c r="WDX19" s="691"/>
      <c r="WDY19" s="691"/>
      <c r="WDZ19" s="691"/>
      <c r="WEA19" s="691"/>
      <c r="WEB19" s="691"/>
      <c r="WEC19" s="691"/>
      <c r="WED19" s="691"/>
      <c r="WEE19" s="691"/>
      <c r="WEF19" s="691"/>
      <c r="WEG19" s="691"/>
      <c r="WEH19" s="691"/>
      <c r="WEI19" s="691"/>
      <c r="WEJ19" s="691"/>
      <c r="WEK19" s="691"/>
      <c r="WEL19" s="691"/>
      <c r="WEM19" s="691"/>
      <c r="WEN19" s="691"/>
      <c r="WEO19" s="691"/>
      <c r="WEP19" s="691"/>
      <c r="WEQ19" s="691"/>
      <c r="WER19" s="691"/>
      <c r="WES19" s="691"/>
      <c r="WET19" s="691"/>
      <c r="WEU19" s="691"/>
      <c r="WEV19" s="691"/>
      <c r="WEW19" s="691"/>
      <c r="WEX19" s="691"/>
      <c r="WEY19" s="691"/>
      <c r="WEZ19" s="691"/>
      <c r="WFA19" s="691"/>
      <c r="WFB19" s="691"/>
      <c r="WFC19" s="691"/>
      <c r="WFD19" s="691"/>
      <c r="WFE19" s="691"/>
      <c r="WFF19" s="691"/>
      <c r="WFG19" s="691"/>
      <c r="WFH19" s="691"/>
      <c r="WFI19" s="691"/>
      <c r="WFJ19" s="691"/>
      <c r="WFK19" s="691"/>
      <c r="WFL19" s="691"/>
      <c r="WFM19" s="691"/>
      <c r="WFN19" s="691"/>
      <c r="WFO19" s="691"/>
      <c r="WFP19" s="691"/>
      <c r="WFQ19" s="691"/>
      <c r="WFR19" s="691"/>
      <c r="WFS19" s="691"/>
      <c r="WFT19" s="691"/>
      <c r="WFU19" s="691"/>
      <c r="WFV19" s="691"/>
      <c r="WFW19" s="691"/>
      <c r="WFX19" s="691"/>
      <c r="WFY19" s="691"/>
      <c r="WFZ19" s="691"/>
      <c r="WGA19" s="691"/>
      <c r="WGB19" s="691"/>
      <c r="WGC19" s="691"/>
      <c r="WGD19" s="691"/>
      <c r="WGE19" s="691"/>
      <c r="WGF19" s="691"/>
      <c r="WGG19" s="691"/>
      <c r="WGH19" s="691"/>
      <c r="WGI19" s="691"/>
      <c r="WGJ19" s="691"/>
      <c r="WGK19" s="691"/>
      <c r="WGL19" s="691"/>
      <c r="WGM19" s="691"/>
      <c r="WGN19" s="691"/>
      <c r="WGO19" s="691"/>
      <c r="WGP19" s="691"/>
      <c r="WGQ19" s="691"/>
      <c r="WGR19" s="691"/>
      <c r="WGS19" s="691"/>
      <c r="WGT19" s="691"/>
      <c r="WGU19" s="691"/>
      <c r="WGV19" s="691"/>
      <c r="WGW19" s="691"/>
      <c r="WGX19" s="691"/>
      <c r="WGY19" s="691"/>
      <c r="WGZ19" s="691"/>
      <c r="WHA19" s="691"/>
      <c r="WHB19" s="691"/>
      <c r="WHC19" s="691"/>
      <c r="WHD19" s="691"/>
      <c r="WHE19" s="691"/>
      <c r="WHF19" s="691"/>
      <c r="WHG19" s="691"/>
      <c r="WHH19" s="691"/>
      <c r="WHI19" s="691"/>
      <c r="WHJ19" s="691"/>
      <c r="WHK19" s="691"/>
      <c r="WHL19" s="691"/>
      <c r="WHM19" s="691"/>
      <c r="WHN19" s="691"/>
      <c r="WHO19" s="691"/>
      <c r="WHP19" s="691"/>
      <c r="WHQ19" s="691"/>
      <c r="WHR19" s="691"/>
      <c r="WHS19" s="691"/>
      <c r="WHT19" s="691"/>
      <c r="WHU19" s="691"/>
      <c r="WHV19" s="691"/>
      <c r="WHW19" s="691"/>
      <c r="WHX19" s="691"/>
      <c r="WHY19" s="691"/>
      <c r="WHZ19" s="691"/>
      <c r="WIA19" s="691"/>
      <c r="WIB19" s="691"/>
      <c r="WIC19" s="691"/>
      <c r="WID19" s="691"/>
      <c r="WIE19" s="691"/>
      <c r="WIF19" s="691"/>
      <c r="WIG19" s="691"/>
      <c r="WIH19" s="691"/>
      <c r="WII19" s="691"/>
      <c r="WIJ19" s="691"/>
      <c r="WIK19" s="691"/>
      <c r="WIL19" s="691"/>
      <c r="WIM19" s="691"/>
      <c r="WIN19" s="691"/>
      <c r="WIO19" s="691"/>
      <c r="WIP19" s="691"/>
      <c r="WIQ19" s="691"/>
      <c r="WIR19" s="691"/>
      <c r="WIS19" s="691"/>
      <c r="WIT19" s="691"/>
      <c r="WIU19" s="691"/>
      <c r="WIV19" s="691"/>
      <c r="WIW19" s="691"/>
      <c r="WIX19" s="691"/>
      <c r="WIY19" s="691"/>
      <c r="WIZ19" s="691"/>
      <c r="WJA19" s="691"/>
      <c r="WJB19" s="691"/>
      <c r="WJC19" s="691"/>
      <c r="WJD19" s="691"/>
      <c r="WJE19" s="691"/>
      <c r="WJF19" s="691"/>
      <c r="WJG19" s="691"/>
      <c r="WJH19" s="691"/>
      <c r="WJI19" s="691"/>
      <c r="WJJ19" s="691"/>
      <c r="WJK19" s="691"/>
      <c r="WJL19" s="691"/>
      <c r="WJM19" s="691"/>
      <c r="WJN19" s="691"/>
      <c r="WJO19" s="691"/>
      <c r="WJP19" s="691"/>
      <c r="WJQ19" s="691"/>
      <c r="WJR19" s="691"/>
      <c r="WJS19" s="691"/>
      <c r="WJT19" s="691"/>
      <c r="WJU19" s="691"/>
      <c r="WJV19" s="691"/>
      <c r="WJW19" s="691"/>
      <c r="WJX19" s="691"/>
      <c r="WJY19" s="691"/>
      <c r="WJZ19" s="691"/>
      <c r="WKA19" s="691"/>
      <c r="WKB19" s="691"/>
      <c r="WKC19" s="691"/>
      <c r="WKD19" s="691"/>
      <c r="WKE19" s="691"/>
      <c r="WKF19" s="691"/>
      <c r="WKG19" s="691"/>
      <c r="WKH19" s="691"/>
      <c r="WKI19" s="691"/>
      <c r="WKJ19" s="691"/>
      <c r="WKK19" s="691"/>
      <c r="WKL19" s="691"/>
      <c r="WKM19" s="691"/>
      <c r="WKN19" s="691"/>
      <c r="WKO19" s="691"/>
      <c r="WKP19" s="691"/>
      <c r="WKQ19" s="691"/>
      <c r="WKR19" s="691"/>
      <c r="WKS19" s="691"/>
      <c r="WKT19" s="691"/>
      <c r="WKU19" s="691"/>
      <c r="WKV19" s="691"/>
      <c r="WKW19" s="691"/>
      <c r="WKX19" s="691"/>
      <c r="WKY19" s="691"/>
      <c r="WKZ19" s="691"/>
      <c r="WLA19" s="691"/>
      <c r="WLB19" s="691"/>
      <c r="WLC19" s="691"/>
      <c r="WLD19" s="691"/>
      <c r="WLE19" s="691"/>
      <c r="WLF19" s="691"/>
      <c r="WLG19" s="691"/>
      <c r="WLH19" s="691"/>
      <c r="WLI19" s="691"/>
      <c r="WLJ19" s="691"/>
      <c r="WLK19" s="691"/>
      <c r="WLL19" s="691"/>
      <c r="WLM19" s="691"/>
      <c r="WLN19" s="691"/>
      <c r="WLO19" s="691"/>
      <c r="WLP19" s="691"/>
      <c r="WLQ19" s="691"/>
      <c r="WLR19" s="691"/>
      <c r="WLS19" s="691"/>
      <c r="WLT19" s="691"/>
      <c r="WLU19" s="691"/>
      <c r="WLV19" s="691"/>
      <c r="WLW19" s="691"/>
      <c r="WLX19" s="691"/>
      <c r="WLY19" s="691"/>
      <c r="WLZ19" s="691"/>
      <c r="WMA19" s="691"/>
      <c r="WMB19" s="691"/>
      <c r="WMC19" s="691"/>
      <c r="WMD19" s="691"/>
      <c r="WME19" s="691"/>
      <c r="WMF19" s="691"/>
      <c r="WMG19" s="691"/>
      <c r="WMH19" s="691"/>
      <c r="WMI19" s="691"/>
      <c r="WMJ19" s="691"/>
      <c r="WMK19" s="691"/>
      <c r="WML19" s="691"/>
      <c r="WMM19" s="691"/>
      <c r="WMN19" s="691"/>
      <c r="WMO19" s="691"/>
      <c r="WMP19" s="691"/>
      <c r="WMQ19" s="691"/>
      <c r="WMR19" s="691"/>
      <c r="WMS19" s="691"/>
      <c r="WMT19" s="691"/>
      <c r="WMU19" s="691"/>
      <c r="WMV19" s="691"/>
      <c r="WMW19" s="691"/>
      <c r="WMX19" s="691"/>
      <c r="WMY19" s="691"/>
      <c r="WMZ19" s="691"/>
      <c r="WNA19" s="691"/>
      <c r="WNB19" s="691"/>
      <c r="WNC19" s="691"/>
      <c r="WND19" s="691"/>
      <c r="WNE19" s="691"/>
      <c r="WNF19" s="691"/>
      <c r="WNG19" s="691"/>
      <c r="WNH19" s="691"/>
      <c r="WNI19" s="691"/>
      <c r="WNJ19" s="691"/>
      <c r="WNK19" s="691"/>
      <c r="WNL19" s="691"/>
      <c r="WNM19" s="691"/>
      <c r="WNN19" s="691"/>
      <c r="WNO19" s="691"/>
      <c r="WNP19" s="691"/>
      <c r="WNQ19" s="691"/>
      <c r="WNR19" s="691"/>
      <c r="WNS19" s="691"/>
      <c r="WNT19" s="691"/>
      <c r="WNU19" s="691"/>
      <c r="WNV19" s="691"/>
      <c r="WNW19" s="691"/>
      <c r="WNX19" s="691"/>
      <c r="WNY19" s="691"/>
      <c r="WNZ19" s="691"/>
      <c r="WOA19" s="691"/>
      <c r="WOB19" s="691"/>
      <c r="WOC19" s="691"/>
      <c r="WOD19" s="691"/>
      <c r="WOE19" s="691"/>
      <c r="WOF19" s="691"/>
      <c r="WOG19" s="691"/>
      <c r="WOH19" s="691"/>
      <c r="WOI19" s="691"/>
      <c r="WOJ19" s="691"/>
      <c r="WOK19" s="691"/>
      <c r="WOL19" s="691"/>
      <c r="WOM19" s="691"/>
      <c r="WON19" s="691"/>
      <c r="WOO19" s="691"/>
      <c r="WOP19" s="691"/>
      <c r="WOQ19" s="691"/>
      <c r="WOR19" s="691"/>
      <c r="WOS19" s="691"/>
      <c r="WOT19" s="691"/>
      <c r="WOU19" s="691"/>
      <c r="WOV19" s="691"/>
      <c r="WOW19" s="691"/>
      <c r="WOX19" s="691"/>
      <c r="WOY19" s="691"/>
      <c r="WOZ19" s="691"/>
      <c r="WPA19" s="691"/>
      <c r="WPB19" s="691"/>
      <c r="WPC19" s="691"/>
      <c r="WPD19" s="691"/>
      <c r="WPE19" s="691"/>
      <c r="WPF19" s="691"/>
      <c r="WPG19" s="691"/>
      <c r="WPH19" s="691"/>
      <c r="WPI19" s="691"/>
      <c r="WPJ19" s="691"/>
      <c r="WPK19" s="691"/>
      <c r="WPL19" s="691"/>
      <c r="WPM19" s="691"/>
      <c r="WPN19" s="691"/>
      <c r="WPO19" s="691"/>
      <c r="WPP19" s="691"/>
      <c r="WPQ19" s="691"/>
      <c r="WPR19" s="691"/>
      <c r="WPS19" s="691"/>
      <c r="WPT19" s="691"/>
      <c r="WPU19" s="691"/>
      <c r="WPV19" s="691"/>
      <c r="WPW19" s="691"/>
      <c r="WPX19" s="691"/>
      <c r="WPY19" s="691"/>
      <c r="WPZ19" s="691"/>
      <c r="WQA19" s="691"/>
      <c r="WQB19" s="691"/>
      <c r="WQC19" s="691"/>
      <c r="WQD19" s="691"/>
      <c r="WQE19" s="691"/>
      <c r="WQF19" s="691"/>
      <c r="WQG19" s="691"/>
      <c r="WQH19" s="691"/>
      <c r="WQI19" s="691"/>
      <c r="WQJ19" s="691"/>
      <c r="WQK19" s="691"/>
      <c r="WQL19" s="691"/>
      <c r="WQM19" s="691"/>
      <c r="WQN19" s="691"/>
      <c r="WQO19" s="691"/>
      <c r="WQP19" s="691"/>
      <c r="WQQ19" s="691"/>
      <c r="WQR19" s="691"/>
      <c r="WQS19" s="691"/>
      <c r="WQT19" s="691"/>
      <c r="WQU19" s="691"/>
      <c r="WQV19" s="691"/>
      <c r="WQW19" s="691"/>
      <c r="WQX19" s="691"/>
      <c r="WQY19" s="691"/>
      <c r="WQZ19" s="691"/>
      <c r="WRA19" s="691"/>
      <c r="WRB19" s="691"/>
      <c r="WRC19" s="691"/>
      <c r="WRD19" s="691"/>
      <c r="WRE19" s="691"/>
      <c r="WRF19" s="691"/>
      <c r="WRG19" s="691"/>
      <c r="WRH19" s="691"/>
      <c r="WRI19" s="691"/>
      <c r="WRJ19" s="691"/>
      <c r="WRK19" s="691"/>
      <c r="WRL19" s="691"/>
      <c r="WRM19" s="691"/>
      <c r="WRN19" s="691"/>
      <c r="WRO19" s="691"/>
      <c r="WRP19" s="691"/>
      <c r="WRQ19" s="691"/>
      <c r="WRR19" s="691"/>
      <c r="WRS19" s="691"/>
      <c r="WRT19" s="691"/>
      <c r="WRU19" s="691"/>
      <c r="WRV19" s="691"/>
      <c r="WRW19" s="691"/>
      <c r="WRX19" s="691"/>
      <c r="WRY19" s="691"/>
      <c r="WRZ19" s="691"/>
      <c r="WSA19" s="691"/>
      <c r="WSB19" s="691"/>
      <c r="WSC19" s="691"/>
      <c r="WSD19" s="691"/>
      <c r="WSE19" s="691"/>
      <c r="WSF19" s="691"/>
      <c r="WSG19" s="691"/>
      <c r="WSH19" s="691"/>
      <c r="WSI19" s="691"/>
      <c r="WSJ19" s="691"/>
      <c r="WSK19" s="691"/>
      <c r="WSL19" s="691"/>
      <c r="WSM19" s="691"/>
      <c r="WSN19" s="691"/>
      <c r="WSO19" s="691"/>
      <c r="WSP19" s="691"/>
      <c r="WSQ19" s="691"/>
      <c r="WSR19" s="691"/>
      <c r="WSS19" s="691"/>
      <c r="WST19" s="691"/>
      <c r="WSU19" s="691"/>
      <c r="WSV19" s="691"/>
      <c r="WSW19" s="691"/>
      <c r="WSX19" s="691"/>
      <c r="WSY19" s="691"/>
      <c r="WSZ19" s="691"/>
      <c r="WTA19" s="691"/>
      <c r="WTB19" s="691"/>
      <c r="WTC19" s="691"/>
      <c r="WTD19" s="691"/>
      <c r="WTE19" s="691"/>
      <c r="WTF19" s="691"/>
      <c r="WTG19" s="691"/>
      <c r="WTH19" s="691"/>
      <c r="WTI19" s="691"/>
      <c r="WTJ19" s="691"/>
      <c r="WTK19" s="691"/>
      <c r="WTL19" s="691"/>
      <c r="WTM19" s="691"/>
      <c r="WTN19" s="691"/>
      <c r="WTO19" s="691"/>
      <c r="WTP19" s="691"/>
      <c r="WTQ19" s="691"/>
      <c r="WTR19" s="691"/>
      <c r="WTS19" s="691"/>
      <c r="WTT19" s="691"/>
      <c r="WTU19" s="691"/>
      <c r="WTV19" s="691"/>
      <c r="WTW19" s="691"/>
      <c r="WTX19" s="691"/>
      <c r="WTY19" s="691"/>
      <c r="WTZ19" s="691"/>
      <c r="WUA19" s="691"/>
      <c r="WUB19" s="691"/>
      <c r="WUC19" s="691"/>
      <c r="WUD19" s="691"/>
      <c r="WUE19" s="691"/>
      <c r="WUF19" s="691"/>
      <c r="WUG19" s="691"/>
      <c r="WUH19" s="691"/>
      <c r="WUI19" s="691"/>
      <c r="WUJ19" s="691"/>
      <c r="WUK19" s="691"/>
      <c r="WUL19" s="691"/>
      <c r="WUM19" s="691"/>
      <c r="WUN19" s="691"/>
      <c r="WUO19" s="691"/>
      <c r="WUP19" s="691"/>
      <c r="WUQ19" s="691"/>
      <c r="WUR19" s="691"/>
      <c r="WUS19" s="691"/>
      <c r="WUT19" s="691"/>
      <c r="WUU19" s="691"/>
      <c r="WUV19" s="691"/>
      <c r="WUW19" s="691"/>
      <c r="WUX19" s="691"/>
      <c r="WUY19" s="691"/>
      <c r="WUZ19" s="691"/>
      <c r="WVA19" s="691"/>
      <c r="WVB19" s="691"/>
      <c r="WVC19" s="691"/>
      <c r="WVD19" s="691"/>
      <c r="WVE19" s="691"/>
      <c r="WVF19" s="691"/>
      <c r="WVG19" s="691"/>
      <c r="WVH19" s="691"/>
      <c r="WVI19" s="691"/>
      <c r="WVJ19" s="691"/>
      <c r="WVK19" s="691"/>
      <c r="WVL19" s="691"/>
      <c r="WVM19" s="691"/>
      <c r="WVN19" s="691"/>
      <c r="WVO19" s="691"/>
    </row>
    <row r="20" spans="1:16135" s="62" customFormat="1" x14ac:dyDescent="0.3">
      <c r="A20" s="373"/>
      <c r="B20" s="691"/>
      <c r="C20" s="691"/>
      <c r="D20" s="691"/>
      <c r="E20" s="691"/>
    </row>
    <row r="21" spans="1:16135" s="62" customFormat="1" x14ac:dyDescent="0.3">
      <c r="A21" s="691"/>
      <c r="B21" s="691"/>
      <c r="C21" s="691"/>
      <c r="D21" s="691"/>
      <c r="E21" s="691"/>
      <c r="G21" s="88"/>
    </row>
    <row r="81" spans="9:9" s="62" customFormat="1" x14ac:dyDescent="0.3">
      <c r="I81" s="61"/>
    </row>
  </sheetData>
  <pageMargins left="0.51181102362204722" right="0.51181102362204722" top="0.74803149606299213" bottom="0.74803149606299213" header="0.31496062992125984" footer="0.31496062992125984"/>
  <pageSetup paperSize="9" firstPageNumber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A921-3D2E-4D88-A288-EA6AB3B68C6B}">
  <sheetPr>
    <tabColor rgb="FFFFC000"/>
  </sheetPr>
  <dimension ref="A1:WVO63"/>
  <sheetViews>
    <sheetView zoomScale="140" zoomScaleNormal="140" workbookViewId="0">
      <selection activeCell="H29" sqref="H29"/>
    </sheetView>
  </sheetViews>
  <sheetFormatPr defaultRowHeight="16.5" x14ac:dyDescent="0.3"/>
  <cols>
    <col min="1" max="1" width="4.85546875" style="691" customWidth="1"/>
    <col min="2" max="2" width="33.42578125" style="691" customWidth="1"/>
    <col min="3" max="3" width="8.5703125" style="691" customWidth="1"/>
    <col min="4" max="4" width="9.42578125" style="691" customWidth="1"/>
    <col min="5" max="5" width="8.140625" style="691" customWidth="1"/>
    <col min="6" max="6" width="13" style="62" customWidth="1"/>
    <col min="7" max="7" width="12.85546875" style="62" customWidth="1"/>
    <col min="8" max="8" width="9.140625" style="62"/>
    <col min="9" max="9" width="12.42578125" style="76" customWidth="1"/>
    <col min="10" max="76" width="9.140625" style="62"/>
    <col min="77" max="253" width="9.140625" style="691"/>
    <col min="254" max="254" width="5.28515625" style="691" customWidth="1"/>
    <col min="255" max="255" width="8" style="691" customWidth="1"/>
    <col min="256" max="256" width="5.85546875" style="691" customWidth="1"/>
    <col min="257" max="257" width="9.42578125" style="691" customWidth="1"/>
    <col min="258" max="258" width="11.28515625" style="691" customWidth="1"/>
    <col min="259" max="259" width="11" style="691" customWidth="1"/>
    <col min="260" max="260" width="13.140625" style="691" customWidth="1"/>
    <col min="261" max="261" width="11.7109375" style="691" customWidth="1"/>
    <col min="262" max="262" width="11.140625" style="691" customWidth="1"/>
    <col min="263" max="263" width="11.7109375" style="691" customWidth="1"/>
    <col min="264" max="509" width="9.140625" style="691"/>
    <col min="510" max="510" width="5.28515625" style="691" customWidth="1"/>
    <col min="511" max="511" width="8" style="691" customWidth="1"/>
    <col min="512" max="512" width="5.85546875" style="691" customWidth="1"/>
    <col min="513" max="513" width="9.42578125" style="691" customWidth="1"/>
    <col min="514" max="514" width="11.28515625" style="691" customWidth="1"/>
    <col min="515" max="515" width="11" style="691" customWidth="1"/>
    <col min="516" max="516" width="13.140625" style="691" customWidth="1"/>
    <col min="517" max="517" width="11.7109375" style="691" customWidth="1"/>
    <col min="518" max="518" width="11.140625" style="691" customWidth="1"/>
    <col min="519" max="519" width="11.7109375" style="691" customWidth="1"/>
    <col min="520" max="765" width="9.140625" style="691"/>
    <col min="766" max="766" width="5.28515625" style="691" customWidth="1"/>
    <col min="767" max="767" width="8" style="691" customWidth="1"/>
    <col min="768" max="768" width="5.85546875" style="691" customWidth="1"/>
    <col min="769" max="769" width="9.42578125" style="691" customWidth="1"/>
    <col min="770" max="770" width="11.28515625" style="691" customWidth="1"/>
    <col min="771" max="771" width="11" style="691" customWidth="1"/>
    <col min="772" max="772" width="13.140625" style="691" customWidth="1"/>
    <col min="773" max="773" width="11.7109375" style="691" customWidth="1"/>
    <col min="774" max="774" width="11.140625" style="691" customWidth="1"/>
    <col min="775" max="775" width="11.7109375" style="691" customWidth="1"/>
    <col min="776" max="1021" width="9.140625" style="691"/>
    <col min="1022" max="1022" width="5.28515625" style="691" customWidth="1"/>
    <col min="1023" max="1023" width="8" style="691" customWidth="1"/>
    <col min="1024" max="1024" width="5.85546875" style="691" customWidth="1"/>
    <col min="1025" max="1025" width="9.42578125" style="691" customWidth="1"/>
    <col min="1026" max="1026" width="11.28515625" style="691" customWidth="1"/>
    <col min="1027" max="1027" width="11" style="691" customWidth="1"/>
    <col min="1028" max="1028" width="13.140625" style="691" customWidth="1"/>
    <col min="1029" max="1029" width="11.7109375" style="691" customWidth="1"/>
    <col min="1030" max="1030" width="11.140625" style="691" customWidth="1"/>
    <col min="1031" max="1031" width="11.7109375" style="691" customWidth="1"/>
    <col min="1032" max="1277" width="9.140625" style="691"/>
    <col min="1278" max="1278" width="5.28515625" style="691" customWidth="1"/>
    <col min="1279" max="1279" width="8" style="691" customWidth="1"/>
    <col min="1280" max="1280" width="5.85546875" style="691" customWidth="1"/>
    <col min="1281" max="1281" width="9.42578125" style="691" customWidth="1"/>
    <col min="1282" max="1282" width="11.28515625" style="691" customWidth="1"/>
    <col min="1283" max="1283" width="11" style="691" customWidth="1"/>
    <col min="1284" max="1284" width="13.140625" style="691" customWidth="1"/>
    <col min="1285" max="1285" width="11.7109375" style="691" customWidth="1"/>
    <col min="1286" max="1286" width="11.140625" style="691" customWidth="1"/>
    <col min="1287" max="1287" width="11.7109375" style="691" customWidth="1"/>
    <col min="1288" max="1533" width="9.140625" style="691"/>
    <col min="1534" max="1534" width="5.28515625" style="691" customWidth="1"/>
    <col min="1535" max="1535" width="8" style="691" customWidth="1"/>
    <col min="1536" max="1536" width="5.85546875" style="691" customWidth="1"/>
    <col min="1537" max="1537" width="9.42578125" style="691" customWidth="1"/>
    <col min="1538" max="1538" width="11.28515625" style="691" customWidth="1"/>
    <col min="1539" max="1539" width="11" style="691" customWidth="1"/>
    <col min="1540" max="1540" width="13.140625" style="691" customWidth="1"/>
    <col min="1541" max="1541" width="11.7109375" style="691" customWidth="1"/>
    <col min="1542" max="1542" width="11.140625" style="691" customWidth="1"/>
    <col min="1543" max="1543" width="11.7109375" style="691" customWidth="1"/>
    <col min="1544" max="1789" width="9.140625" style="691"/>
    <col min="1790" max="1790" width="5.28515625" style="691" customWidth="1"/>
    <col min="1791" max="1791" width="8" style="691" customWidth="1"/>
    <col min="1792" max="1792" width="5.85546875" style="691" customWidth="1"/>
    <col min="1793" max="1793" width="9.42578125" style="691" customWidth="1"/>
    <col min="1794" max="1794" width="11.28515625" style="691" customWidth="1"/>
    <col min="1795" max="1795" width="11" style="691" customWidth="1"/>
    <col min="1796" max="1796" width="13.140625" style="691" customWidth="1"/>
    <col min="1797" max="1797" width="11.7109375" style="691" customWidth="1"/>
    <col min="1798" max="1798" width="11.140625" style="691" customWidth="1"/>
    <col min="1799" max="1799" width="11.7109375" style="691" customWidth="1"/>
    <col min="1800" max="2045" width="9.140625" style="691"/>
    <col min="2046" max="2046" width="5.28515625" style="691" customWidth="1"/>
    <col min="2047" max="2047" width="8" style="691" customWidth="1"/>
    <col min="2048" max="2048" width="5.85546875" style="691" customWidth="1"/>
    <col min="2049" max="2049" width="9.42578125" style="691" customWidth="1"/>
    <col min="2050" max="2050" width="11.28515625" style="691" customWidth="1"/>
    <col min="2051" max="2051" width="11" style="691" customWidth="1"/>
    <col min="2052" max="2052" width="13.140625" style="691" customWidth="1"/>
    <col min="2053" max="2053" width="11.7109375" style="691" customWidth="1"/>
    <col min="2054" max="2054" width="11.140625" style="691" customWidth="1"/>
    <col min="2055" max="2055" width="11.7109375" style="691" customWidth="1"/>
    <col min="2056" max="2301" width="9.140625" style="691"/>
    <col min="2302" max="2302" width="5.28515625" style="691" customWidth="1"/>
    <col min="2303" max="2303" width="8" style="691" customWidth="1"/>
    <col min="2304" max="2304" width="5.85546875" style="691" customWidth="1"/>
    <col min="2305" max="2305" width="9.42578125" style="691" customWidth="1"/>
    <col min="2306" max="2306" width="11.28515625" style="691" customWidth="1"/>
    <col min="2307" max="2307" width="11" style="691" customWidth="1"/>
    <col min="2308" max="2308" width="13.140625" style="691" customWidth="1"/>
    <col min="2309" max="2309" width="11.7109375" style="691" customWidth="1"/>
    <col min="2310" max="2310" width="11.140625" style="691" customWidth="1"/>
    <col min="2311" max="2311" width="11.7109375" style="691" customWidth="1"/>
    <col min="2312" max="2557" width="9.140625" style="691"/>
    <col min="2558" max="2558" width="5.28515625" style="691" customWidth="1"/>
    <col min="2559" max="2559" width="8" style="691" customWidth="1"/>
    <col min="2560" max="2560" width="5.85546875" style="691" customWidth="1"/>
    <col min="2561" max="2561" width="9.42578125" style="691" customWidth="1"/>
    <col min="2562" max="2562" width="11.28515625" style="691" customWidth="1"/>
    <col min="2563" max="2563" width="11" style="691" customWidth="1"/>
    <col min="2564" max="2564" width="13.140625" style="691" customWidth="1"/>
    <col min="2565" max="2565" width="11.7109375" style="691" customWidth="1"/>
    <col min="2566" max="2566" width="11.140625" style="691" customWidth="1"/>
    <col min="2567" max="2567" width="11.7109375" style="691" customWidth="1"/>
    <col min="2568" max="2813" width="9.140625" style="691"/>
    <col min="2814" max="2814" width="5.28515625" style="691" customWidth="1"/>
    <col min="2815" max="2815" width="8" style="691" customWidth="1"/>
    <col min="2816" max="2816" width="5.85546875" style="691" customWidth="1"/>
    <col min="2817" max="2817" width="9.42578125" style="691" customWidth="1"/>
    <col min="2818" max="2818" width="11.28515625" style="691" customWidth="1"/>
    <col min="2819" max="2819" width="11" style="691" customWidth="1"/>
    <col min="2820" max="2820" width="13.140625" style="691" customWidth="1"/>
    <col min="2821" max="2821" width="11.7109375" style="691" customWidth="1"/>
    <col min="2822" max="2822" width="11.140625" style="691" customWidth="1"/>
    <col min="2823" max="2823" width="11.7109375" style="691" customWidth="1"/>
    <col min="2824" max="3069" width="9.140625" style="691"/>
    <col min="3070" max="3070" width="5.28515625" style="691" customWidth="1"/>
    <col min="3071" max="3071" width="8" style="691" customWidth="1"/>
    <col min="3072" max="3072" width="5.85546875" style="691" customWidth="1"/>
    <col min="3073" max="3073" width="9.42578125" style="691" customWidth="1"/>
    <col min="3074" max="3074" width="11.28515625" style="691" customWidth="1"/>
    <col min="3075" max="3075" width="11" style="691" customWidth="1"/>
    <col min="3076" max="3076" width="13.140625" style="691" customWidth="1"/>
    <col min="3077" max="3077" width="11.7109375" style="691" customWidth="1"/>
    <col min="3078" max="3078" width="11.140625" style="691" customWidth="1"/>
    <col min="3079" max="3079" width="11.7109375" style="691" customWidth="1"/>
    <col min="3080" max="3325" width="9.140625" style="691"/>
    <col min="3326" max="3326" width="5.28515625" style="691" customWidth="1"/>
    <col min="3327" max="3327" width="8" style="691" customWidth="1"/>
    <col min="3328" max="3328" width="5.85546875" style="691" customWidth="1"/>
    <col min="3329" max="3329" width="9.42578125" style="691" customWidth="1"/>
    <col min="3330" max="3330" width="11.28515625" style="691" customWidth="1"/>
    <col min="3331" max="3331" width="11" style="691" customWidth="1"/>
    <col min="3332" max="3332" width="13.140625" style="691" customWidth="1"/>
    <col min="3333" max="3333" width="11.7109375" style="691" customWidth="1"/>
    <col min="3334" max="3334" width="11.140625" style="691" customWidth="1"/>
    <col min="3335" max="3335" width="11.7109375" style="691" customWidth="1"/>
    <col min="3336" max="3581" width="9.140625" style="691"/>
    <col min="3582" max="3582" width="5.28515625" style="691" customWidth="1"/>
    <col min="3583" max="3583" width="8" style="691" customWidth="1"/>
    <col min="3584" max="3584" width="5.85546875" style="691" customWidth="1"/>
    <col min="3585" max="3585" width="9.42578125" style="691" customWidth="1"/>
    <col min="3586" max="3586" width="11.28515625" style="691" customWidth="1"/>
    <col min="3587" max="3587" width="11" style="691" customWidth="1"/>
    <col min="3588" max="3588" width="13.140625" style="691" customWidth="1"/>
    <col min="3589" max="3589" width="11.7109375" style="691" customWidth="1"/>
    <col min="3590" max="3590" width="11.140625" style="691" customWidth="1"/>
    <col min="3591" max="3591" width="11.7109375" style="691" customWidth="1"/>
    <col min="3592" max="3837" width="9.140625" style="691"/>
    <col min="3838" max="3838" width="5.28515625" style="691" customWidth="1"/>
    <col min="3839" max="3839" width="8" style="691" customWidth="1"/>
    <col min="3840" max="3840" width="5.85546875" style="691" customWidth="1"/>
    <col min="3841" max="3841" width="9.42578125" style="691" customWidth="1"/>
    <col min="3842" max="3842" width="11.28515625" style="691" customWidth="1"/>
    <col min="3843" max="3843" width="11" style="691" customWidth="1"/>
    <col min="3844" max="3844" width="13.140625" style="691" customWidth="1"/>
    <col min="3845" max="3845" width="11.7109375" style="691" customWidth="1"/>
    <col min="3846" max="3846" width="11.140625" style="691" customWidth="1"/>
    <col min="3847" max="3847" width="11.7109375" style="691" customWidth="1"/>
    <col min="3848" max="4093" width="9.140625" style="691"/>
    <col min="4094" max="4094" width="5.28515625" style="691" customWidth="1"/>
    <col min="4095" max="4095" width="8" style="691" customWidth="1"/>
    <col min="4096" max="4096" width="5.85546875" style="691" customWidth="1"/>
    <col min="4097" max="4097" width="9.42578125" style="691" customWidth="1"/>
    <col min="4098" max="4098" width="11.28515625" style="691" customWidth="1"/>
    <col min="4099" max="4099" width="11" style="691" customWidth="1"/>
    <col min="4100" max="4100" width="13.140625" style="691" customWidth="1"/>
    <col min="4101" max="4101" width="11.7109375" style="691" customWidth="1"/>
    <col min="4102" max="4102" width="11.140625" style="691" customWidth="1"/>
    <col min="4103" max="4103" width="11.7109375" style="691" customWidth="1"/>
    <col min="4104" max="4349" width="9.140625" style="691"/>
    <col min="4350" max="4350" width="5.28515625" style="691" customWidth="1"/>
    <col min="4351" max="4351" width="8" style="691" customWidth="1"/>
    <col min="4352" max="4352" width="5.85546875" style="691" customWidth="1"/>
    <col min="4353" max="4353" width="9.42578125" style="691" customWidth="1"/>
    <col min="4354" max="4354" width="11.28515625" style="691" customWidth="1"/>
    <col min="4355" max="4355" width="11" style="691" customWidth="1"/>
    <col min="4356" max="4356" width="13.140625" style="691" customWidth="1"/>
    <col min="4357" max="4357" width="11.7109375" style="691" customWidth="1"/>
    <col min="4358" max="4358" width="11.140625" style="691" customWidth="1"/>
    <col min="4359" max="4359" width="11.7109375" style="691" customWidth="1"/>
    <col min="4360" max="4605" width="9.140625" style="691"/>
    <col min="4606" max="4606" width="5.28515625" style="691" customWidth="1"/>
    <col min="4607" max="4607" width="8" style="691" customWidth="1"/>
    <col min="4608" max="4608" width="5.85546875" style="691" customWidth="1"/>
    <col min="4609" max="4609" width="9.42578125" style="691" customWidth="1"/>
    <col min="4610" max="4610" width="11.28515625" style="691" customWidth="1"/>
    <col min="4611" max="4611" width="11" style="691" customWidth="1"/>
    <col min="4612" max="4612" width="13.140625" style="691" customWidth="1"/>
    <col min="4613" max="4613" width="11.7109375" style="691" customWidth="1"/>
    <col min="4614" max="4614" width="11.140625" style="691" customWidth="1"/>
    <col min="4615" max="4615" width="11.7109375" style="691" customWidth="1"/>
    <col min="4616" max="4861" width="9.140625" style="691"/>
    <col min="4862" max="4862" width="5.28515625" style="691" customWidth="1"/>
    <col min="4863" max="4863" width="8" style="691" customWidth="1"/>
    <col min="4864" max="4864" width="5.85546875" style="691" customWidth="1"/>
    <col min="4865" max="4865" width="9.42578125" style="691" customWidth="1"/>
    <col min="4866" max="4866" width="11.28515625" style="691" customWidth="1"/>
    <col min="4867" max="4867" width="11" style="691" customWidth="1"/>
    <col min="4868" max="4868" width="13.140625" style="691" customWidth="1"/>
    <col min="4869" max="4869" width="11.7109375" style="691" customWidth="1"/>
    <col min="4870" max="4870" width="11.140625" style="691" customWidth="1"/>
    <col min="4871" max="4871" width="11.7109375" style="691" customWidth="1"/>
    <col min="4872" max="5117" width="9.140625" style="691"/>
    <col min="5118" max="5118" width="5.28515625" style="691" customWidth="1"/>
    <col min="5119" max="5119" width="8" style="691" customWidth="1"/>
    <col min="5120" max="5120" width="5.85546875" style="691" customWidth="1"/>
    <col min="5121" max="5121" width="9.42578125" style="691" customWidth="1"/>
    <col min="5122" max="5122" width="11.28515625" style="691" customWidth="1"/>
    <col min="5123" max="5123" width="11" style="691" customWidth="1"/>
    <col min="5124" max="5124" width="13.140625" style="691" customWidth="1"/>
    <col min="5125" max="5125" width="11.7109375" style="691" customWidth="1"/>
    <col min="5126" max="5126" width="11.140625" style="691" customWidth="1"/>
    <col min="5127" max="5127" width="11.7109375" style="691" customWidth="1"/>
    <col min="5128" max="5373" width="9.140625" style="691"/>
    <col min="5374" max="5374" width="5.28515625" style="691" customWidth="1"/>
    <col min="5375" max="5375" width="8" style="691" customWidth="1"/>
    <col min="5376" max="5376" width="5.85546875" style="691" customWidth="1"/>
    <col min="5377" max="5377" width="9.42578125" style="691" customWidth="1"/>
    <col min="5378" max="5378" width="11.28515625" style="691" customWidth="1"/>
    <col min="5379" max="5379" width="11" style="691" customWidth="1"/>
    <col min="5380" max="5380" width="13.140625" style="691" customWidth="1"/>
    <col min="5381" max="5381" width="11.7109375" style="691" customWidth="1"/>
    <col min="5382" max="5382" width="11.140625" style="691" customWidth="1"/>
    <col min="5383" max="5383" width="11.7109375" style="691" customWidth="1"/>
    <col min="5384" max="5629" width="9.140625" style="691"/>
    <col min="5630" max="5630" width="5.28515625" style="691" customWidth="1"/>
    <col min="5631" max="5631" width="8" style="691" customWidth="1"/>
    <col min="5632" max="5632" width="5.85546875" style="691" customWidth="1"/>
    <col min="5633" max="5633" width="9.42578125" style="691" customWidth="1"/>
    <col min="5634" max="5634" width="11.28515625" style="691" customWidth="1"/>
    <col min="5635" max="5635" width="11" style="691" customWidth="1"/>
    <col min="5636" max="5636" width="13.140625" style="691" customWidth="1"/>
    <col min="5637" max="5637" width="11.7109375" style="691" customWidth="1"/>
    <col min="5638" max="5638" width="11.140625" style="691" customWidth="1"/>
    <col min="5639" max="5639" width="11.7109375" style="691" customWidth="1"/>
    <col min="5640" max="5885" width="9.140625" style="691"/>
    <col min="5886" max="5886" width="5.28515625" style="691" customWidth="1"/>
    <col min="5887" max="5887" width="8" style="691" customWidth="1"/>
    <col min="5888" max="5888" width="5.85546875" style="691" customWidth="1"/>
    <col min="5889" max="5889" width="9.42578125" style="691" customWidth="1"/>
    <col min="5890" max="5890" width="11.28515625" style="691" customWidth="1"/>
    <col min="5891" max="5891" width="11" style="691" customWidth="1"/>
    <col min="5892" max="5892" width="13.140625" style="691" customWidth="1"/>
    <col min="5893" max="5893" width="11.7109375" style="691" customWidth="1"/>
    <col min="5894" max="5894" width="11.140625" style="691" customWidth="1"/>
    <col min="5895" max="5895" width="11.7109375" style="691" customWidth="1"/>
    <col min="5896" max="6141" width="9.140625" style="691"/>
    <col min="6142" max="6142" width="5.28515625" style="691" customWidth="1"/>
    <col min="6143" max="6143" width="8" style="691" customWidth="1"/>
    <col min="6144" max="6144" width="5.85546875" style="691" customWidth="1"/>
    <col min="6145" max="6145" width="9.42578125" style="691" customWidth="1"/>
    <col min="6146" max="6146" width="11.28515625" style="691" customWidth="1"/>
    <col min="6147" max="6147" width="11" style="691" customWidth="1"/>
    <col min="6148" max="6148" width="13.140625" style="691" customWidth="1"/>
    <col min="6149" max="6149" width="11.7109375" style="691" customWidth="1"/>
    <col min="6150" max="6150" width="11.140625" style="691" customWidth="1"/>
    <col min="6151" max="6151" width="11.7109375" style="691" customWidth="1"/>
    <col min="6152" max="6397" width="9.140625" style="691"/>
    <col min="6398" max="6398" width="5.28515625" style="691" customWidth="1"/>
    <col min="6399" max="6399" width="8" style="691" customWidth="1"/>
    <col min="6400" max="6400" width="5.85546875" style="691" customWidth="1"/>
    <col min="6401" max="6401" width="9.42578125" style="691" customWidth="1"/>
    <col min="6402" max="6402" width="11.28515625" style="691" customWidth="1"/>
    <col min="6403" max="6403" width="11" style="691" customWidth="1"/>
    <col min="6404" max="6404" width="13.140625" style="691" customWidth="1"/>
    <col min="6405" max="6405" width="11.7109375" style="691" customWidth="1"/>
    <col min="6406" max="6406" width="11.140625" style="691" customWidth="1"/>
    <col min="6407" max="6407" width="11.7109375" style="691" customWidth="1"/>
    <col min="6408" max="6653" width="9.140625" style="691"/>
    <col min="6654" max="6654" width="5.28515625" style="691" customWidth="1"/>
    <col min="6655" max="6655" width="8" style="691" customWidth="1"/>
    <col min="6656" max="6656" width="5.85546875" style="691" customWidth="1"/>
    <col min="6657" max="6657" width="9.42578125" style="691" customWidth="1"/>
    <col min="6658" max="6658" width="11.28515625" style="691" customWidth="1"/>
    <col min="6659" max="6659" width="11" style="691" customWidth="1"/>
    <col min="6660" max="6660" width="13.140625" style="691" customWidth="1"/>
    <col min="6661" max="6661" width="11.7109375" style="691" customWidth="1"/>
    <col min="6662" max="6662" width="11.140625" style="691" customWidth="1"/>
    <col min="6663" max="6663" width="11.7109375" style="691" customWidth="1"/>
    <col min="6664" max="6909" width="9.140625" style="691"/>
    <col min="6910" max="6910" width="5.28515625" style="691" customWidth="1"/>
    <col min="6911" max="6911" width="8" style="691" customWidth="1"/>
    <col min="6912" max="6912" width="5.85546875" style="691" customWidth="1"/>
    <col min="6913" max="6913" width="9.42578125" style="691" customWidth="1"/>
    <col min="6914" max="6914" width="11.28515625" style="691" customWidth="1"/>
    <col min="6915" max="6915" width="11" style="691" customWidth="1"/>
    <col min="6916" max="6916" width="13.140625" style="691" customWidth="1"/>
    <col min="6917" max="6917" width="11.7109375" style="691" customWidth="1"/>
    <col min="6918" max="6918" width="11.140625" style="691" customWidth="1"/>
    <col min="6919" max="6919" width="11.7109375" style="691" customWidth="1"/>
    <col min="6920" max="7165" width="9.140625" style="691"/>
    <col min="7166" max="7166" width="5.28515625" style="691" customWidth="1"/>
    <col min="7167" max="7167" width="8" style="691" customWidth="1"/>
    <col min="7168" max="7168" width="5.85546875" style="691" customWidth="1"/>
    <col min="7169" max="7169" width="9.42578125" style="691" customWidth="1"/>
    <col min="7170" max="7170" width="11.28515625" style="691" customWidth="1"/>
    <col min="7171" max="7171" width="11" style="691" customWidth="1"/>
    <col min="7172" max="7172" width="13.140625" style="691" customWidth="1"/>
    <col min="7173" max="7173" width="11.7109375" style="691" customWidth="1"/>
    <col min="7174" max="7174" width="11.140625" style="691" customWidth="1"/>
    <col min="7175" max="7175" width="11.7109375" style="691" customWidth="1"/>
    <col min="7176" max="7421" width="9.140625" style="691"/>
    <col min="7422" max="7422" width="5.28515625" style="691" customWidth="1"/>
    <col min="7423" max="7423" width="8" style="691" customWidth="1"/>
    <col min="7424" max="7424" width="5.85546875" style="691" customWidth="1"/>
    <col min="7425" max="7425" width="9.42578125" style="691" customWidth="1"/>
    <col min="7426" max="7426" width="11.28515625" style="691" customWidth="1"/>
    <col min="7427" max="7427" width="11" style="691" customWidth="1"/>
    <col min="7428" max="7428" width="13.140625" style="691" customWidth="1"/>
    <col min="7429" max="7429" width="11.7109375" style="691" customWidth="1"/>
    <col min="7430" max="7430" width="11.140625" style="691" customWidth="1"/>
    <col min="7431" max="7431" width="11.7109375" style="691" customWidth="1"/>
    <col min="7432" max="7677" width="9.140625" style="691"/>
    <col min="7678" max="7678" width="5.28515625" style="691" customWidth="1"/>
    <col min="7679" max="7679" width="8" style="691" customWidth="1"/>
    <col min="7680" max="7680" width="5.85546875" style="691" customWidth="1"/>
    <col min="7681" max="7681" width="9.42578125" style="691" customWidth="1"/>
    <col min="7682" max="7682" width="11.28515625" style="691" customWidth="1"/>
    <col min="7683" max="7683" width="11" style="691" customWidth="1"/>
    <col min="7684" max="7684" width="13.140625" style="691" customWidth="1"/>
    <col min="7685" max="7685" width="11.7109375" style="691" customWidth="1"/>
    <col min="7686" max="7686" width="11.140625" style="691" customWidth="1"/>
    <col min="7687" max="7687" width="11.7109375" style="691" customWidth="1"/>
    <col min="7688" max="7933" width="9.140625" style="691"/>
    <col min="7934" max="7934" width="5.28515625" style="691" customWidth="1"/>
    <col min="7935" max="7935" width="8" style="691" customWidth="1"/>
    <col min="7936" max="7936" width="5.85546875" style="691" customWidth="1"/>
    <col min="7937" max="7937" width="9.42578125" style="691" customWidth="1"/>
    <col min="7938" max="7938" width="11.28515625" style="691" customWidth="1"/>
    <col min="7939" max="7939" width="11" style="691" customWidth="1"/>
    <col min="7940" max="7940" width="13.140625" style="691" customWidth="1"/>
    <col min="7941" max="7941" width="11.7109375" style="691" customWidth="1"/>
    <col min="7942" max="7942" width="11.140625" style="691" customWidth="1"/>
    <col min="7943" max="7943" width="11.7109375" style="691" customWidth="1"/>
    <col min="7944" max="8189" width="9.140625" style="691"/>
    <col min="8190" max="8190" width="5.28515625" style="691" customWidth="1"/>
    <col min="8191" max="8191" width="8" style="691" customWidth="1"/>
    <col min="8192" max="8192" width="5.85546875" style="691" customWidth="1"/>
    <col min="8193" max="8193" width="9.42578125" style="691" customWidth="1"/>
    <col min="8194" max="8194" width="11.28515625" style="691" customWidth="1"/>
    <col min="8195" max="8195" width="11" style="691" customWidth="1"/>
    <col min="8196" max="8196" width="13.140625" style="691" customWidth="1"/>
    <col min="8197" max="8197" width="11.7109375" style="691" customWidth="1"/>
    <col min="8198" max="8198" width="11.140625" style="691" customWidth="1"/>
    <col min="8199" max="8199" width="11.7109375" style="691" customWidth="1"/>
    <col min="8200" max="8445" width="9.140625" style="691"/>
    <col min="8446" max="8446" width="5.28515625" style="691" customWidth="1"/>
    <col min="8447" max="8447" width="8" style="691" customWidth="1"/>
    <col min="8448" max="8448" width="5.85546875" style="691" customWidth="1"/>
    <col min="8449" max="8449" width="9.42578125" style="691" customWidth="1"/>
    <col min="8450" max="8450" width="11.28515625" style="691" customWidth="1"/>
    <col min="8451" max="8451" width="11" style="691" customWidth="1"/>
    <col min="8452" max="8452" width="13.140625" style="691" customWidth="1"/>
    <col min="8453" max="8453" width="11.7109375" style="691" customWidth="1"/>
    <col min="8454" max="8454" width="11.140625" style="691" customWidth="1"/>
    <col min="8455" max="8455" width="11.7109375" style="691" customWidth="1"/>
    <col min="8456" max="8701" width="9.140625" style="691"/>
    <col min="8702" max="8702" width="5.28515625" style="691" customWidth="1"/>
    <col min="8703" max="8703" width="8" style="691" customWidth="1"/>
    <col min="8704" max="8704" width="5.85546875" style="691" customWidth="1"/>
    <col min="8705" max="8705" width="9.42578125" style="691" customWidth="1"/>
    <col min="8706" max="8706" width="11.28515625" style="691" customWidth="1"/>
    <col min="8707" max="8707" width="11" style="691" customWidth="1"/>
    <col min="8708" max="8708" width="13.140625" style="691" customWidth="1"/>
    <col min="8709" max="8709" width="11.7109375" style="691" customWidth="1"/>
    <col min="8710" max="8710" width="11.140625" style="691" customWidth="1"/>
    <col min="8711" max="8711" width="11.7109375" style="691" customWidth="1"/>
    <col min="8712" max="8957" width="9.140625" style="691"/>
    <col min="8958" max="8958" width="5.28515625" style="691" customWidth="1"/>
    <col min="8959" max="8959" width="8" style="691" customWidth="1"/>
    <col min="8960" max="8960" width="5.85546875" style="691" customWidth="1"/>
    <col min="8961" max="8961" width="9.42578125" style="691" customWidth="1"/>
    <col min="8962" max="8962" width="11.28515625" style="691" customWidth="1"/>
    <col min="8963" max="8963" width="11" style="691" customWidth="1"/>
    <col min="8964" max="8964" width="13.140625" style="691" customWidth="1"/>
    <col min="8965" max="8965" width="11.7109375" style="691" customWidth="1"/>
    <col min="8966" max="8966" width="11.140625" style="691" customWidth="1"/>
    <col min="8967" max="8967" width="11.7109375" style="691" customWidth="1"/>
    <col min="8968" max="9213" width="9.140625" style="691"/>
    <col min="9214" max="9214" width="5.28515625" style="691" customWidth="1"/>
    <col min="9215" max="9215" width="8" style="691" customWidth="1"/>
    <col min="9216" max="9216" width="5.85546875" style="691" customWidth="1"/>
    <col min="9217" max="9217" width="9.42578125" style="691" customWidth="1"/>
    <col min="9218" max="9218" width="11.28515625" style="691" customWidth="1"/>
    <col min="9219" max="9219" width="11" style="691" customWidth="1"/>
    <col min="9220" max="9220" width="13.140625" style="691" customWidth="1"/>
    <col min="9221" max="9221" width="11.7109375" style="691" customWidth="1"/>
    <col min="9222" max="9222" width="11.140625" style="691" customWidth="1"/>
    <col min="9223" max="9223" width="11.7109375" style="691" customWidth="1"/>
    <col min="9224" max="9469" width="9.140625" style="691"/>
    <col min="9470" max="9470" width="5.28515625" style="691" customWidth="1"/>
    <col min="9471" max="9471" width="8" style="691" customWidth="1"/>
    <col min="9472" max="9472" width="5.85546875" style="691" customWidth="1"/>
    <col min="9473" max="9473" width="9.42578125" style="691" customWidth="1"/>
    <col min="9474" max="9474" width="11.28515625" style="691" customWidth="1"/>
    <col min="9475" max="9475" width="11" style="691" customWidth="1"/>
    <col min="9476" max="9476" width="13.140625" style="691" customWidth="1"/>
    <col min="9477" max="9477" width="11.7109375" style="691" customWidth="1"/>
    <col min="9478" max="9478" width="11.140625" style="691" customWidth="1"/>
    <col min="9479" max="9479" width="11.7109375" style="691" customWidth="1"/>
    <col min="9480" max="9725" width="9.140625" style="691"/>
    <col min="9726" max="9726" width="5.28515625" style="691" customWidth="1"/>
    <col min="9727" max="9727" width="8" style="691" customWidth="1"/>
    <col min="9728" max="9728" width="5.85546875" style="691" customWidth="1"/>
    <col min="9729" max="9729" width="9.42578125" style="691" customWidth="1"/>
    <col min="9730" max="9730" width="11.28515625" style="691" customWidth="1"/>
    <col min="9731" max="9731" width="11" style="691" customWidth="1"/>
    <col min="9732" max="9732" width="13.140625" style="691" customWidth="1"/>
    <col min="9733" max="9733" width="11.7109375" style="691" customWidth="1"/>
    <col min="9734" max="9734" width="11.140625" style="691" customWidth="1"/>
    <col min="9735" max="9735" width="11.7109375" style="691" customWidth="1"/>
    <col min="9736" max="9981" width="9.140625" style="691"/>
    <col min="9982" max="9982" width="5.28515625" style="691" customWidth="1"/>
    <col min="9983" max="9983" width="8" style="691" customWidth="1"/>
    <col min="9984" max="9984" width="5.85546875" style="691" customWidth="1"/>
    <col min="9985" max="9985" width="9.42578125" style="691" customWidth="1"/>
    <col min="9986" max="9986" width="11.28515625" style="691" customWidth="1"/>
    <col min="9987" max="9987" width="11" style="691" customWidth="1"/>
    <col min="9988" max="9988" width="13.140625" style="691" customWidth="1"/>
    <col min="9989" max="9989" width="11.7109375" style="691" customWidth="1"/>
    <col min="9990" max="9990" width="11.140625" style="691" customWidth="1"/>
    <col min="9991" max="9991" width="11.7109375" style="691" customWidth="1"/>
    <col min="9992" max="10237" width="9.140625" style="691"/>
    <col min="10238" max="10238" width="5.28515625" style="691" customWidth="1"/>
    <col min="10239" max="10239" width="8" style="691" customWidth="1"/>
    <col min="10240" max="10240" width="5.85546875" style="691" customWidth="1"/>
    <col min="10241" max="10241" width="9.42578125" style="691" customWidth="1"/>
    <col min="10242" max="10242" width="11.28515625" style="691" customWidth="1"/>
    <col min="10243" max="10243" width="11" style="691" customWidth="1"/>
    <col min="10244" max="10244" width="13.140625" style="691" customWidth="1"/>
    <col min="10245" max="10245" width="11.7109375" style="691" customWidth="1"/>
    <col min="10246" max="10246" width="11.140625" style="691" customWidth="1"/>
    <col min="10247" max="10247" width="11.7109375" style="691" customWidth="1"/>
    <col min="10248" max="10493" width="9.140625" style="691"/>
    <col min="10494" max="10494" width="5.28515625" style="691" customWidth="1"/>
    <col min="10495" max="10495" width="8" style="691" customWidth="1"/>
    <col min="10496" max="10496" width="5.85546875" style="691" customWidth="1"/>
    <col min="10497" max="10497" width="9.42578125" style="691" customWidth="1"/>
    <col min="10498" max="10498" width="11.28515625" style="691" customWidth="1"/>
    <col min="10499" max="10499" width="11" style="691" customWidth="1"/>
    <col min="10500" max="10500" width="13.140625" style="691" customWidth="1"/>
    <col min="10501" max="10501" width="11.7109375" style="691" customWidth="1"/>
    <col min="10502" max="10502" width="11.140625" style="691" customWidth="1"/>
    <col min="10503" max="10503" width="11.7109375" style="691" customWidth="1"/>
    <col min="10504" max="10749" width="9.140625" style="691"/>
    <col min="10750" max="10750" width="5.28515625" style="691" customWidth="1"/>
    <col min="10751" max="10751" width="8" style="691" customWidth="1"/>
    <col min="10752" max="10752" width="5.85546875" style="691" customWidth="1"/>
    <col min="10753" max="10753" width="9.42578125" style="691" customWidth="1"/>
    <col min="10754" max="10754" width="11.28515625" style="691" customWidth="1"/>
    <col min="10755" max="10755" width="11" style="691" customWidth="1"/>
    <col min="10756" max="10756" width="13.140625" style="691" customWidth="1"/>
    <col min="10757" max="10757" width="11.7109375" style="691" customWidth="1"/>
    <col min="10758" max="10758" width="11.140625" style="691" customWidth="1"/>
    <col min="10759" max="10759" width="11.7109375" style="691" customWidth="1"/>
    <col min="10760" max="11005" width="9.140625" style="691"/>
    <col min="11006" max="11006" width="5.28515625" style="691" customWidth="1"/>
    <col min="11007" max="11007" width="8" style="691" customWidth="1"/>
    <col min="11008" max="11008" width="5.85546875" style="691" customWidth="1"/>
    <col min="11009" max="11009" width="9.42578125" style="691" customWidth="1"/>
    <col min="11010" max="11010" width="11.28515625" style="691" customWidth="1"/>
    <col min="11011" max="11011" width="11" style="691" customWidth="1"/>
    <col min="11012" max="11012" width="13.140625" style="691" customWidth="1"/>
    <col min="11013" max="11013" width="11.7109375" style="691" customWidth="1"/>
    <col min="11014" max="11014" width="11.140625" style="691" customWidth="1"/>
    <col min="11015" max="11015" width="11.7109375" style="691" customWidth="1"/>
    <col min="11016" max="11261" width="9.140625" style="691"/>
    <col min="11262" max="11262" width="5.28515625" style="691" customWidth="1"/>
    <col min="11263" max="11263" width="8" style="691" customWidth="1"/>
    <col min="11264" max="11264" width="5.85546875" style="691" customWidth="1"/>
    <col min="11265" max="11265" width="9.42578125" style="691" customWidth="1"/>
    <col min="11266" max="11266" width="11.28515625" style="691" customWidth="1"/>
    <col min="11267" max="11267" width="11" style="691" customWidth="1"/>
    <col min="11268" max="11268" width="13.140625" style="691" customWidth="1"/>
    <col min="11269" max="11269" width="11.7109375" style="691" customWidth="1"/>
    <col min="11270" max="11270" width="11.140625" style="691" customWidth="1"/>
    <col min="11271" max="11271" width="11.7109375" style="691" customWidth="1"/>
    <col min="11272" max="11517" width="9.140625" style="691"/>
    <col min="11518" max="11518" width="5.28515625" style="691" customWidth="1"/>
    <col min="11519" max="11519" width="8" style="691" customWidth="1"/>
    <col min="11520" max="11520" width="5.85546875" style="691" customWidth="1"/>
    <col min="11521" max="11521" width="9.42578125" style="691" customWidth="1"/>
    <col min="11522" max="11522" width="11.28515625" style="691" customWidth="1"/>
    <col min="11523" max="11523" width="11" style="691" customWidth="1"/>
    <col min="11524" max="11524" width="13.140625" style="691" customWidth="1"/>
    <col min="11525" max="11525" width="11.7109375" style="691" customWidth="1"/>
    <col min="11526" max="11526" width="11.140625" style="691" customWidth="1"/>
    <col min="11527" max="11527" width="11.7109375" style="691" customWidth="1"/>
    <col min="11528" max="11773" width="9.140625" style="691"/>
    <col min="11774" max="11774" width="5.28515625" style="691" customWidth="1"/>
    <col min="11775" max="11775" width="8" style="691" customWidth="1"/>
    <col min="11776" max="11776" width="5.85546875" style="691" customWidth="1"/>
    <col min="11777" max="11777" width="9.42578125" style="691" customWidth="1"/>
    <col min="11778" max="11778" width="11.28515625" style="691" customWidth="1"/>
    <col min="11779" max="11779" width="11" style="691" customWidth="1"/>
    <col min="11780" max="11780" width="13.140625" style="691" customWidth="1"/>
    <col min="11781" max="11781" width="11.7109375" style="691" customWidth="1"/>
    <col min="11782" max="11782" width="11.140625" style="691" customWidth="1"/>
    <col min="11783" max="11783" width="11.7109375" style="691" customWidth="1"/>
    <col min="11784" max="12029" width="9.140625" style="691"/>
    <col min="12030" max="12030" width="5.28515625" style="691" customWidth="1"/>
    <col min="12031" max="12031" width="8" style="691" customWidth="1"/>
    <col min="12032" max="12032" width="5.85546875" style="691" customWidth="1"/>
    <col min="12033" max="12033" width="9.42578125" style="691" customWidth="1"/>
    <col min="12034" max="12034" width="11.28515625" style="691" customWidth="1"/>
    <col min="12035" max="12035" width="11" style="691" customWidth="1"/>
    <col min="12036" max="12036" width="13.140625" style="691" customWidth="1"/>
    <col min="12037" max="12037" width="11.7109375" style="691" customWidth="1"/>
    <col min="12038" max="12038" width="11.140625" style="691" customWidth="1"/>
    <col min="12039" max="12039" width="11.7109375" style="691" customWidth="1"/>
    <col min="12040" max="12285" width="9.140625" style="691"/>
    <col min="12286" max="12286" width="5.28515625" style="691" customWidth="1"/>
    <col min="12287" max="12287" width="8" style="691" customWidth="1"/>
    <col min="12288" max="12288" width="5.85546875" style="691" customWidth="1"/>
    <col min="12289" max="12289" width="9.42578125" style="691" customWidth="1"/>
    <col min="12290" max="12290" width="11.28515625" style="691" customWidth="1"/>
    <col min="12291" max="12291" width="11" style="691" customWidth="1"/>
    <col min="12292" max="12292" width="13.140625" style="691" customWidth="1"/>
    <col min="12293" max="12293" width="11.7109375" style="691" customWidth="1"/>
    <col min="12294" max="12294" width="11.140625" style="691" customWidth="1"/>
    <col min="12295" max="12295" width="11.7109375" style="691" customWidth="1"/>
    <col min="12296" max="12541" width="9.140625" style="691"/>
    <col min="12542" max="12542" width="5.28515625" style="691" customWidth="1"/>
    <col min="12543" max="12543" width="8" style="691" customWidth="1"/>
    <col min="12544" max="12544" width="5.85546875" style="691" customWidth="1"/>
    <col min="12545" max="12545" width="9.42578125" style="691" customWidth="1"/>
    <col min="12546" max="12546" width="11.28515625" style="691" customWidth="1"/>
    <col min="12547" max="12547" width="11" style="691" customWidth="1"/>
    <col min="12548" max="12548" width="13.140625" style="691" customWidth="1"/>
    <col min="12549" max="12549" width="11.7109375" style="691" customWidth="1"/>
    <col min="12550" max="12550" width="11.140625" style="691" customWidth="1"/>
    <col min="12551" max="12551" width="11.7109375" style="691" customWidth="1"/>
    <col min="12552" max="12797" width="9.140625" style="691"/>
    <col min="12798" max="12798" width="5.28515625" style="691" customWidth="1"/>
    <col min="12799" max="12799" width="8" style="691" customWidth="1"/>
    <col min="12800" max="12800" width="5.85546875" style="691" customWidth="1"/>
    <col min="12801" max="12801" width="9.42578125" style="691" customWidth="1"/>
    <col min="12802" max="12802" width="11.28515625" style="691" customWidth="1"/>
    <col min="12803" max="12803" width="11" style="691" customWidth="1"/>
    <col min="12804" max="12804" width="13.140625" style="691" customWidth="1"/>
    <col min="12805" max="12805" width="11.7109375" style="691" customWidth="1"/>
    <col min="12806" max="12806" width="11.140625" style="691" customWidth="1"/>
    <col min="12807" max="12807" width="11.7109375" style="691" customWidth="1"/>
    <col min="12808" max="13053" width="9.140625" style="691"/>
    <col min="13054" max="13054" width="5.28515625" style="691" customWidth="1"/>
    <col min="13055" max="13055" width="8" style="691" customWidth="1"/>
    <col min="13056" max="13056" width="5.85546875" style="691" customWidth="1"/>
    <col min="13057" max="13057" width="9.42578125" style="691" customWidth="1"/>
    <col min="13058" max="13058" width="11.28515625" style="691" customWidth="1"/>
    <col min="13059" max="13059" width="11" style="691" customWidth="1"/>
    <col min="13060" max="13060" width="13.140625" style="691" customWidth="1"/>
    <col min="13061" max="13061" width="11.7109375" style="691" customWidth="1"/>
    <col min="13062" max="13062" width="11.140625" style="691" customWidth="1"/>
    <col min="13063" max="13063" width="11.7109375" style="691" customWidth="1"/>
    <col min="13064" max="13309" width="9.140625" style="691"/>
    <col min="13310" max="13310" width="5.28515625" style="691" customWidth="1"/>
    <col min="13311" max="13311" width="8" style="691" customWidth="1"/>
    <col min="13312" max="13312" width="5.85546875" style="691" customWidth="1"/>
    <col min="13313" max="13313" width="9.42578125" style="691" customWidth="1"/>
    <col min="13314" max="13314" width="11.28515625" style="691" customWidth="1"/>
    <col min="13315" max="13315" width="11" style="691" customWidth="1"/>
    <col min="13316" max="13316" width="13.140625" style="691" customWidth="1"/>
    <col min="13317" max="13317" width="11.7109375" style="691" customWidth="1"/>
    <col min="13318" max="13318" width="11.140625" style="691" customWidth="1"/>
    <col min="13319" max="13319" width="11.7109375" style="691" customWidth="1"/>
    <col min="13320" max="13565" width="9.140625" style="691"/>
    <col min="13566" max="13566" width="5.28515625" style="691" customWidth="1"/>
    <col min="13567" max="13567" width="8" style="691" customWidth="1"/>
    <col min="13568" max="13568" width="5.85546875" style="691" customWidth="1"/>
    <col min="13569" max="13569" width="9.42578125" style="691" customWidth="1"/>
    <col min="13570" max="13570" width="11.28515625" style="691" customWidth="1"/>
    <col min="13571" max="13571" width="11" style="691" customWidth="1"/>
    <col min="13572" max="13572" width="13.140625" style="691" customWidth="1"/>
    <col min="13573" max="13573" width="11.7109375" style="691" customWidth="1"/>
    <col min="13574" max="13574" width="11.140625" style="691" customWidth="1"/>
    <col min="13575" max="13575" width="11.7109375" style="691" customWidth="1"/>
    <col min="13576" max="13821" width="9.140625" style="691"/>
    <col min="13822" max="13822" width="5.28515625" style="691" customWidth="1"/>
    <col min="13823" max="13823" width="8" style="691" customWidth="1"/>
    <col min="13824" max="13824" width="5.85546875" style="691" customWidth="1"/>
    <col min="13825" max="13825" width="9.42578125" style="691" customWidth="1"/>
    <col min="13826" max="13826" width="11.28515625" style="691" customWidth="1"/>
    <col min="13827" max="13827" width="11" style="691" customWidth="1"/>
    <col min="13828" max="13828" width="13.140625" style="691" customWidth="1"/>
    <col min="13829" max="13829" width="11.7109375" style="691" customWidth="1"/>
    <col min="13830" max="13830" width="11.140625" style="691" customWidth="1"/>
    <col min="13831" max="13831" width="11.7109375" style="691" customWidth="1"/>
    <col min="13832" max="14077" width="9.140625" style="691"/>
    <col min="14078" max="14078" width="5.28515625" style="691" customWidth="1"/>
    <col min="14079" max="14079" width="8" style="691" customWidth="1"/>
    <col min="14080" max="14080" width="5.85546875" style="691" customWidth="1"/>
    <col min="14081" max="14081" width="9.42578125" style="691" customWidth="1"/>
    <col min="14082" max="14082" width="11.28515625" style="691" customWidth="1"/>
    <col min="14083" max="14083" width="11" style="691" customWidth="1"/>
    <col min="14084" max="14084" width="13.140625" style="691" customWidth="1"/>
    <col min="14085" max="14085" width="11.7109375" style="691" customWidth="1"/>
    <col min="14086" max="14086" width="11.140625" style="691" customWidth="1"/>
    <col min="14087" max="14087" width="11.7109375" style="691" customWidth="1"/>
    <col min="14088" max="14333" width="9.140625" style="691"/>
    <col min="14334" max="14334" width="5.28515625" style="691" customWidth="1"/>
    <col min="14335" max="14335" width="8" style="691" customWidth="1"/>
    <col min="14336" max="14336" width="5.85546875" style="691" customWidth="1"/>
    <col min="14337" max="14337" width="9.42578125" style="691" customWidth="1"/>
    <col min="14338" max="14338" width="11.28515625" style="691" customWidth="1"/>
    <col min="14339" max="14339" width="11" style="691" customWidth="1"/>
    <col min="14340" max="14340" width="13.140625" style="691" customWidth="1"/>
    <col min="14341" max="14341" width="11.7109375" style="691" customWidth="1"/>
    <col min="14342" max="14342" width="11.140625" style="691" customWidth="1"/>
    <col min="14343" max="14343" width="11.7109375" style="691" customWidth="1"/>
    <col min="14344" max="14589" width="9.140625" style="691"/>
    <col min="14590" max="14590" width="5.28515625" style="691" customWidth="1"/>
    <col min="14591" max="14591" width="8" style="691" customWidth="1"/>
    <col min="14592" max="14592" width="5.85546875" style="691" customWidth="1"/>
    <col min="14593" max="14593" width="9.42578125" style="691" customWidth="1"/>
    <col min="14594" max="14594" width="11.28515625" style="691" customWidth="1"/>
    <col min="14595" max="14595" width="11" style="691" customWidth="1"/>
    <col min="14596" max="14596" width="13.140625" style="691" customWidth="1"/>
    <col min="14597" max="14597" width="11.7109375" style="691" customWidth="1"/>
    <col min="14598" max="14598" width="11.140625" style="691" customWidth="1"/>
    <col min="14599" max="14599" width="11.7109375" style="691" customWidth="1"/>
    <col min="14600" max="14845" width="9.140625" style="691"/>
    <col min="14846" max="14846" width="5.28515625" style="691" customWidth="1"/>
    <col min="14847" max="14847" width="8" style="691" customWidth="1"/>
    <col min="14848" max="14848" width="5.85546875" style="691" customWidth="1"/>
    <col min="14849" max="14849" width="9.42578125" style="691" customWidth="1"/>
    <col min="14850" max="14850" width="11.28515625" style="691" customWidth="1"/>
    <col min="14851" max="14851" width="11" style="691" customWidth="1"/>
    <col min="14852" max="14852" width="13.140625" style="691" customWidth="1"/>
    <col min="14853" max="14853" width="11.7109375" style="691" customWidth="1"/>
    <col min="14854" max="14854" width="11.140625" style="691" customWidth="1"/>
    <col min="14855" max="14855" width="11.7109375" style="691" customWidth="1"/>
    <col min="14856" max="15101" width="9.140625" style="691"/>
    <col min="15102" max="15102" width="5.28515625" style="691" customWidth="1"/>
    <col min="15103" max="15103" width="8" style="691" customWidth="1"/>
    <col min="15104" max="15104" width="5.85546875" style="691" customWidth="1"/>
    <col min="15105" max="15105" width="9.42578125" style="691" customWidth="1"/>
    <col min="15106" max="15106" width="11.28515625" style="691" customWidth="1"/>
    <col min="15107" max="15107" width="11" style="691" customWidth="1"/>
    <col min="15108" max="15108" width="13.140625" style="691" customWidth="1"/>
    <col min="15109" max="15109" width="11.7109375" style="691" customWidth="1"/>
    <col min="15110" max="15110" width="11.140625" style="691" customWidth="1"/>
    <col min="15111" max="15111" width="11.7109375" style="691" customWidth="1"/>
    <col min="15112" max="15357" width="9.140625" style="691"/>
    <col min="15358" max="15358" width="5.28515625" style="691" customWidth="1"/>
    <col min="15359" max="15359" width="8" style="691" customWidth="1"/>
    <col min="15360" max="15360" width="5.85546875" style="691" customWidth="1"/>
    <col min="15361" max="15361" width="9.42578125" style="691" customWidth="1"/>
    <col min="15362" max="15362" width="11.28515625" style="691" customWidth="1"/>
    <col min="15363" max="15363" width="11" style="691" customWidth="1"/>
    <col min="15364" max="15364" width="13.140625" style="691" customWidth="1"/>
    <col min="15365" max="15365" width="11.7109375" style="691" customWidth="1"/>
    <col min="15366" max="15366" width="11.140625" style="691" customWidth="1"/>
    <col min="15367" max="15367" width="11.7109375" style="691" customWidth="1"/>
    <col min="15368" max="15613" width="9.140625" style="691"/>
    <col min="15614" max="15614" width="5.28515625" style="691" customWidth="1"/>
    <col min="15615" max="15615" width="8" style="691" customWidth="1"/>
    <col min="15616" max="15616" width="5.85546875" style="691" customWidth="1"/>
    <col min="15617" max="15617" width="9.42578125" style="691" customWidth="1"/>
    <col min="15618" max="15618" width="11.28515625" style="691" customWidth="1"/>
    <col min="15619" max="15619" width="11" style="691" customWidth="1"/>
    <col min="15620" max="15620" width="13.140625" style="691" customWidth="1"/>
    <col min="15621" max="15621" width="11.7109375" style="691" customWidth="1"/>
    <col min="15622" max="15622" width="11.140625" style="691" customWidth="1"/>
    <col min="15623" max="15623" width="11.7109375" style="691" customWidth="1"/>
    <col min="15624" max="15869" width="9.140625" style="691"/>
    <col min="15870" max="15870" width="5.28515625" style="691" customWidth="1"/>
    <col min="15871" max="15871" width="8" style="691" customWidth="1"/>
    <col min="15872" max="15872" width="5.85546875" style="691" customWidth="1"/>
    <col min="15873" max="15873" width="9.42578125" style="691" customWidth="1"/>
    <col min="15874" max="15874" width="11.28515625" style="691" customWidth="1"/>
    <col min="15875" max="15875" width="11" style="691" customWidth="1"/>
    <col min="15876" max="15876" width="13.140625" style="691" customWidth="1"/>
    <col min="15877" max="15877" width="11.7109375" style="691" customWidth="1"/>
    <col min="15878" max="15878" width="11.140625" style="691" customWidth="1"/>
    <col min="15879" max="15879" width="11.7109375" style="691" customWidth="1"/>
    <col min="15880" max="16125" width="9.140625" style="691"/>
    <col min="16126" max="16126" width="5.28515625" style="691" customWidth="1"/>
    <col min="16127" max="16127" width="8" style="691" customWidth="1"/>
    <col min="16128" max="16128" width="5.85546875" style="691" customWidth="1"/>
    <col min="16129" max="16129" width="9.42578125" style="691" customWidth="1"/>
    <col min="16130" max="16130" width="11.28515625" style="691" customWidth="1"/>
    <col min="16131" max="16131" width="11" style="691" customWidth="1"/>
    <col min="16132" max="16132" width="13.140625" style="691" customWidth="1"/>
    <col min="16133" max="16133" width="11.7109375" style="691" customWidth="1"/>
    <col min="16134" max="16134" width="11.140625" style="691" customWidth="1"/>
    <col min="16135" max="16135" width="11.7109375" style="691" customWidth="1"/>
    <col min="16136" max="16384" width="9.140625" style="691"/>
  </cols>
  <sheetData>
    <row r="1" spans="1:72" ht="12.75" customHeight="1" x14ac:dyDescent="0.3">
      <c r="A1" s="373"/>
      <c r="F1" s="58" t="s">
        <v>624</v>
      </c>
    </row>
    <row r="2" spans="1:72" ht="12.75" customHeight="1" x14ac:dyDescent="0.3">
      <c r="F2" s="493" t="s">
        <v>313</v>
      </c>
    </row>
    <row r="3" spans="1:72" ht="12.75" customHeight="1" x14ac:dyDescent="0.3">
      <c r="F3" s="493" t="s">
        <v>1</v>
      </c>
    </row>
    <row r="4" spans="1:72" ht="12.75" customHeight="1" x14ac:dyDescent="0.3">
      <c r="F4" s="493" t="s">
        <v>314</v>
      </c>
    </row>
    <row r="5" spans="1:72" ht="14.25" customHeight="1" x14ac:dyDescent="0.3"/>
    <row r="6" spans="1:72" ht="13.5" customHeight="1" x14ac:dyDescent="0.3">
      <c r="A6" s="692" t="s">
        <v>625</v>
      </c>
      <c r="B6" s="692"/>
      <c r="C6" s="692"/>
      <c r="D6" s="692"/>
      <c r="E6" s="692"/>
      <c r="F6" s="692"/>
      <c r="G6" s="692"/>
      <c r="J6" s="59"/>
    </row>
    <row r="7" spans="1:72" ht="12.75" customHeight="1" x14ac:dyDescent="0.3">
      <c r="A7" s="692" t="s">
        <v>626</v>
      </c>
      <c r="B7" s="717"/>
      <c r="C7" s="717"/>
      <c r="D7" s="717"/>
      <c r="E7" s="717"/>
      <c r="F7" s="717"/>
      <c r="G7" s="717"/>
      <c r="J7" s="59"/>
    </row>
    <row r="8" spans="1:72" ht="4.5" customHeight="1" x14ac:dyDescent="0.3">
      <c r="A8" s="693"/>
      <c r="B8" s="694"/>
      <c r="C8" s="694"/>
      <c r="D8" s="694"/>
      <c r="E8" s="694"/>
      <c r="F8" s="694"/>
      <c r="G8" s="694"/>
      <c r="J8" s="59"/>
    </row>
    <row r="9" spans="1:72" ht="11.25" customHeight="1" x14ac:dyDescent="0.3">
      <c r="G9" s="718" t="s">
        <v>2</v>
      </c>
    </row>
    <row r="10" spans="1:72" s="690" customFormat="1" ht="31.5" customHeight="1" x14ac:dyDescent="0.25">
      <c r="A10" s="719" t="s">
        <v>40</v>
      </c>
      <c r="B10" s="719" t="s">
        <v>480</v>
      </c>
      <c r="C10" s="719" t="s">
        <v>614</v>
      </c>
      <c r="D10" s="719" t="s">
        <v>478</v>
      </c>
      <c r="E10" s="720" t="s">
        <v>4</v>
      </c>
      <c r="F10" s="720" t="s">
        <v>627</v>
      </c>
      <c r="G10" s="720" t="s">
        <v>628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</row>
    <row r="11" spans="1:72" s="723" customFormat="1" ht="9.75" customHeight="1" x14ac:dyDescent="0.3">
      <c r="A11" s="721">
        <v>1</v>
      </c>
      <c r="B11" s="721">
        <v>2</v>
      </c>
      <c r="C11" s="721">
        <v>3</v>
      </c>
      <c r="D11" s="721">
        <v>4</v>
      </c>
      <c r="E11" s="721">
        <v>5</v>
      </c>
      <c r="F11" s="721">
        <v>6</v>
      </c>
      <c r="G11" s="721">
        <v>7</v>
      </c>
      <c r="H11" s="722"/>
      <c r="I11" s="722"/>
      <c r="J11" s="722"/>
      <c r="K11" s="722"/>
      <c r="L11" s="722"/>
      <c r="M11" s="722"/>
      <c r="N11" s="722"/>
      <c r="O11" s="722"/>
      <c r="P11" s="722"/>
      <c r="Q11" s="722"/>
      <c r="R11" s="722"/>
      <c r="S11" s="722"/>
      <c r="T11" s="722"/>
      <c r="U11" s="722"/>
      <c r="V11" s="722"/>
      <c r="W11" s="722"/>
      <c r="X11" s="722"/>
      <c r="Y11" s="722"/>
      <c r="Z11" s="722"/>
      <c r="AA11" s="722"/>
      <c r="AB11" s="722"/>
      <c r="AC11" s="722"/>
      <c r="AD11" s="722"/>
      <c r="AE11" s="722"/>
      <c r="AF11" s="722"/>
      <c r="AG11" s="722"/>
      <c r="AH11" s="722"/>
      <c r="AI11" s="722"/>
      <c r="AJ11" s="722"/>
      <c r="AK11" s="722"/>
      <c r="AL11" s="722"/>
      <c r="AM11" s="722"/>
      <c r="AN11" s="722"/>
      <c r="AO11" s="722"/>
      <c r="AP11" s="722"/>
      <c r="AQ11" s="722"/>
      <c r="AR11" s="722"/>
      <c r="AS11" s="722"/>
      <c r="AT11" s="722"/>
      <c r="AU11" s="722"/>
      <c r="AV11" s="722"/>
      <c r="AW11" s="722"/>
      <c r="AX11" s="722"/>
      <c r="AY11" s="722"/>
      <c r="AZ11" s="722"/>
      <c r="BA11" s="722"/>
      <c r="BB11" s="722"/>
      <c r="BC11" s="722"/>
      <c r="BD11" s="722"/>
      <c r="BE11" s="722"/>
      <c r="BF11" s="722"/>
      <c r="BG11" s="722"/>
      <c r="BH11" s="722"/>
      <c r="BI11" s="722"/>
      <c r="BJ11" s="722"/>
      <c r="BK11" s="722"/>
      <c r="BL11" s="722"/>
      <c r="BM11" s="722"/>
      <c r="BN11" s="722"/>
      <c r="BO11" s="722"/>
      <c r="BP11" s="722"/>
      <c r="BQ11" s="722"/>
      <c r="BR11" s="722"/>
      <c r="BS11" s="722"/>
      <c r="BT11" s="722"/>
    </row>
    <row r="12" spans="1:72" s="690" customFormat="1" ht="15" customHeight="1" x14ac:dyDescent="0.25">
      <c r="A12" s="724"/>
      <c r="B12" s="190"/>
      <c r="C12" s="725"/>
      <c r="D12" s="725"/>
      <c r="E12" s="726" t="s">
        <v>193</v>
      </c>
      <c r="F12" s="727">
        <f>1300+934</f>
        <v>2234</v>
      </c>
      <c r="G12" s="728" t="s">
        <v>39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</row>
    <row r="13" spans="1:72" s="690" customFormat="1" ht="12.75" x14ac:dyDescent="0.25">
      <c r="A13" s="729" t="s">
        <v>423</v>
      </c>
      <c r="B13" s="730" t="s">
        <v>629</v>
      </c>
      <c r="C13" s="725" t="s">
        <v>630</v>
      </c>
      <c r="D13" s="725" t="s">
        <v>631</v>
      </c>
      <c r="E13" s="731" t="s">
        <v>39</v>
      </c>
      <c r="F13" s="732" t="s">
        <v>39</v>
      </c>
      <c r="G13" s="733">
        <f>SUM(G15)</f>
        <v>2234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</row>
    <row r="14" spans="1:72" s="690" customFormat="1" ht="5.25" customHeight="1" x14ac:dyDescent="0.25">
      <c r="A14" s="724"/>
      <c r="B14" s="734"/>
      <c r="C14" s="725"/>
      <c r="D14" s="725"/>
      <c r="E14" s="725"/>
      <c r="F14" s="735"/>
      <c r="G14" s="816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</row>
    <row r="15" spans="1:72" s="690" customFormat="1" ht="12" customHeight="1" x14ac:dyDescent="0.25">
      <c r="A15" s="724"/>
      <c r="B15" s="99" t="s">
        <v>632</v>
      </c>
      <c r="C15" s="725"/>
      <c r="D15" s="725"/>
      <c r="E15" s="725"/>
      <c r="F15" s="735"/>
      <c r="G15" s="816">
        <f>SUM(G16:G16)</f>
        <v>2234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</row>
    <row r="16" spans="1:72" s="690" customFormat="1" ht="12" customHeight="1" x14ac:dyDescent="0.25">
      <c r="A16" s="724"/>
      <c r="B16" s="99"/>
      <c r="C16" s="725"/>
      <c r="D16" s="725"/>
      <c r="E16" s="725" t="s">
        <v>633</v>
      </c>
      <c r="F16" s="735" t="s">
        <v>39</v>
      </c>
      <c r="G16" s="186">
        <f>1300+934</f>
        <v>2234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</row>
    <row r="17" spans="1:72" s="690" customFormat="1" ht="5.25" customHeight="1" x14ac:dyDescent="0.25">
      <c r="A17" s="736"/>
      <c r="B17" s="737"/>
      <c r="C17" s="738"/>
      <c r="D17" s="726"/>
      <c r="E17" s="726"/>
      <c r="F17" s="728"/>
      <c r="G17" s="16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</row>
    <row r="18" spans="1:72" s="690" customFormat="1" ht="15" customHeight="1" x14ac:dyDescent="0.25">
      <c r="A18" s="724"/>
      <c r="B18" s="190"/>
      <c r="C18" s="725"/>
      <c r="D18" s="725"/>
      <c r="E18" s="726" t="s">
        <v>193</v>
      </c>
      <c r="F18" s="727">
        <f>33875+28759+2391</f>
        <v>65025</v>
      </c>
      <c r="G18" s="728" t="s">
        <v>39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</row>
    <row r="19" spans="1:72" s="690" customFormat="1" ht="12.95" customHeight="1" x14ac:dyDescent="0.25">
      <c r="A19" s="729" t="s">
        <v>430</v>
      </c>
      <c r="B19" s="739" t="s">
        <v>634</v>
      </c>
      <c r="C19" s="725" t="s">
        <v>635</v>
      </c>
      <c r="D19" s="725" t="s">
        <v>636</v>
      </c>
      <c r="E19" s="731" t="s">
        <v>39</v>
      </c>
      <c r="F19" s="732" t="s">
        <v>39</v>
      </c>
      <c r="G19" s="733">
        <f>SUM(G21)</f>
        <v>65025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</row>
    <row r="20" spans="1:72" s="690" customFormat="1" ht="3.75" customHeight="1" x14ac:dyDescent="0.25">
      <c r="A20" s="724"/>
      <c r="B20" s="734"/>
      <c r="C20" s="725"/>
      <c r="D20" s="725"/>
      <c r="E20" s="725"/>
      <c r="F20" s="735"/>
      <c r="G20" s="816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</row>
    <row r="21" spans="1:72" s="690" customFormat="1" ht="12" customHeight="1" x14ac:dyDescent="0.25">
      <c r="A21" s="724"/>
      <c r="B21" s="99" t="s">
        <v>632</v>
      </c>
      <c r="C21" s="725"/>
      <c r="D21" s="725"/>
      <c r="E21" s="725"/>
      <c r="F21" s="735"/>
      <c r="G21" s="816">
        <f>SUM(G22:G24)</f>
        <v>65025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</row>
    <row r="22" spans="1:72" s="690" customFormat="1" ht="12" customHeight="1" x14ac:dyDescent="0.25">
      <c r="A22" s="724"/>
      <c r="B22" s="190"/>
      <c r="C22" s="725"/>
      <c r="D22" s="725"/>
      <c r="E22" s="725" t="s">
        <v>633</v>
      </c>
      <c r="F22" s="735" t="s">
        <v>39</v>
      </c>
      <c r="G22" s="186">
        <f>32915+28091+2193</f>
        <v>63199</v>
      </c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</row>
    <row r="23" spans="1:72" s="690" customFormat="1" ht="12" customHeight="1" x14ac:dyDescent="0.25">
      <c r="A23" s="724"/>
      <c r="B23" s="190"/>
      <c r="C23" s="725"/>
      <c r="D23" s="725"/>
      <c r="E23" s="725" t="s">
        <v>637</v>
      </c>
      <c r="F23" s="735" t="s">
        <v>39</v>
      </c>
      <c r="G23" s="186">
        <f>800+557+165</f>
        <v>1522</v>
      </c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</row>
    <row r="24" spans="1:72" s="690" customFormat="1" ht="12" customHeight="1" x14ac:dyDescent="0.25">
      <c r="A24" s="724"/>
      <c r="B24" s="190"/>
      <c r="C24" s="740"/>
      <c r="D24" s="725"/>
      <c r="E24" s="725" t="s">
        <v>638</v>
      </c>
      <c r="F24" s="735" t="s">
        <v>39</v>
      </c>
      <c r="G24" s="186">
        <f>160+111+33</f>
        <v>304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</row>
    <row r="25" spans="1:72" s="690" customFormat="1" ht="3.75" customHeight="1" x14ac:dyDescent="0.25">
      <c r="A25" s="736"/>
      <c r="B25" s="737"/>
      <c r="C25" s="738"/>
      <c r="D25" s="726"/>
      <c r="E25" s="726"/>
      <c r="F25" s="728"/>
      <c r="G25" s="16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</row>
    <row r="26" spans="1:72" s="690" customFormat="1" ht="15.75" customHeight="1" x14ac:dyDescent="0.25">
      <c r="A26" s="724"/>
      <c r="B26" s="190"/>
      <c r="C26" s="725"/>
      <c r="D26" s="725"/>
      <c r="E26" s="726" t="s">
        <v>193</v>
      </c>
      <c r="F26" s="727">
        <f>1200+525+423</f>
        <v>2148</v>
      </c>
      <c r="G26" s="728" t="s">
        <v>39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</row>
    <row r="27" spans="1:72" s="690" customFormat="1" ht="15.75" customHeight="1" x14ac:dyDescent="0.25">
      <c r="A27" s="729" t="s">
        <v>433</v>
      </c>
      <c r="B27" s="739" t="s">
        <v>639</v>
      </c>
      <c r="C27" s="725" t="s">
        <v>630</v>
      </c>
      <c r="D27" s="725" t="s">
        <v>640</v>
      </c>
      <c r="E27" s="731" t="s">
        <v>39</v>
      </c>
      <c r="F27" s="732" t="s">
        <v>39</v>
      </c>
      <c r="G27" s="733">
        <f>SUM(G29)</f>
        <v>2148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</row>
    <row r="28" spans="1:72" s="690" customFormat="1" ht="3.75" customHeight="1" x14ac:dyDescent="0.25">
      <c r="A28" s="724"/>
      <c r="B28" s="734"/>
      <c r="C28" s="725"/>
      <c r="D28" s="725"/>
      <c r="E28" s="725"/>
      <c r="F28" s="735"/>
      <c r="G28" s="816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</row>
    <row r="29" spans="1:72" s="690" customFormat="1" ht="15.75" customHeight="1" x14ac:dyDescent="0.25">
      <c r="A29" s="724"/>
      <c r="B29" s="99" t="s">
        <v>137</v>
      </c>
      <c r="C29" s="725"/>
      <c r="D29" s="725"/>
      <c r="E29" s="725"/>
      <c r="F29" s="735"/>
      <c r="G29" s="816">
        <f>SUM(G30:G30)</f>
        <v>2148</v>
      </c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</row>
    <row r="30" spans="1:72" s="690" customFormat="1" ht="12" customHeight="1" x14ac:dyDescent="0.25">
      <c r="A30" s="724"/>
      <c r="B30" s="190"/>
      <c r="C30" s="740"/>
      <c r="D30" s="725"/>
      <c r="E30" s="725" t="s">
        <v>633</v>
      </c>
      <c r="F30" s="735" t="s">
        <v>39</v>
      </c>
      <c r="G30" s="186">
        <f>1200+525+423</f>
        <v>2148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</row>
    <row r="31" spans="1:72" s="690" customFormat="1" ht="6" customHeight="1" x14ac:dyDescent="0.25">
      <c r="A31" s="736"/>
      <c r="B31" s="737"/>
      <c r="C31" s="738"/>
      <c r="D31" s="726"/>
      <c r="E31" s="726"/>
      <c r="F31" s="728"/>
      <c r="G31" s="16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</row>
    <row r="32" spans="1:72" s="690" customFormat="1" ht="15.75" customHeight="1" x14ac:dyDescent="0.25">
      <c r="A32" s="724"/>
      <c r="B32" s="190"/>
      <c r="C32" s="725"/>
      <c r="D32" s="725"/>
      <c r="E32" s="726" t="s">
        <v>193</v>
      </c>
      <c r="F32" s="727">
        <f>2290+2218+278</f>
        <v>4786</v>
      </c>
      <c r="G32" s="728" t="s">
        <v>39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</row>
    <row r="33" spans="1:72" s="690" customFormat="1" ht="15.75" customHeight="1" x14ac:dyDescent="0.25">
      <c r="A33" s="729" t="s">
        <v>436</v>
      </c>
      <c r="B33" s="739" t="s">
        <v>641</v>
      </c>
      <c r="C33" s="725" t="s">
        <v>630</v>
      </c>
      <c r="D33" s="725" t="s">
        <v>642</v>
      </c>
      <c r="E33" s="731" t="s">
        <v>39</v>
      </c>
      <c r="F33" s="732" t="s">
        <v>39</v>
      </c>
      <c r="G33" s="733">
        <f>SUM(G35)</f>
        <v>4786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</row>
    <row r="34" spans="1:72" s="690" customFormat="1" ht="3.75" customHeight="1" x14ac:dyDescent="0.25">
      <c r="A34" s="724"/>
      <c r="B34" s="734"/>
      <c r="C34" s="725"/>
      <c r="D34" s="725"/>
      <c r="E34" s="725"/>
      <c r="F34" s="735"/>
      <c r="G34" s="816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</row>
    <row r="35" spans="1:72" s="690" customFormat="1" ht="12" customHeight="1" x14ac:dyDescent="0.25">
      <c r="A35" s="724"/>
      <c r="B35" s="99" t="s">
        <v>137</v>
      </c>
      <c r="C35" s="725"/>
      <c r="D35" s="725"/>
      <c r="E35" s="725"/>
      <c r="F35" s="735"/>
      <c r="G35" s="816">
        <f>SUM(G36:G36)</f>
        <v>4786</v>
      </c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</row>
    <row r="36" spans="1:72" s="690" customFormat="1" ht="12" customHeight="1" x14ac:dyDescent="0.25">
      <c r="A36" s="724"/>
      <c r="B36" s="190"/>
      <c r="C36" s="740"/>
      <c r="D36" s="725"/>
      <c r="E36" s="725" t="s">
        <v>633</v>
      </c>
      <c r="F36" s="735" t="s">
        <v>39</v>
      </c>
      <c r="G36" s="186">
        <f>2290+2218+278</f>
        <v>4786</v>
      </c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</row>
    <row r="37" spans="1:72" s="690" customFormat="1" ht="5.25" customHeight="1" x14ac:dyDescent="0.25">
      <c r="A37" s="736"/>
      <c r="B37" s="737"/>
      <c r="C37" s="738"/>
      <c r="D37" s="726"/>
      <c r="E37" s="726"/>
      <c r="F37" s="728"/>
      <c r="G37" s="16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</row>
    <row r="38" spans="1:72" s="690" customFormat="1" ht="15.75" customHeight="1" x14ac:dyDescent="0.25">
      <c r="A38" s="724"/>
      <c r="B38" s="190"/>
      <c r="C38" s="725"/>
      <c r="D38" s="725"/>
      <c r="E38" s="726" t="s">
        <v>193</v>
      </c>
      <c r="F38" s="727">
        <f>33.35+54.8+1132.19</f>
        <v>1220.3400000000001</v>
      </c>
      <c r="G38" s="728" t="s">
        <v>39</v>
      </c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</row>
    <row r="39" spans="1:72" s="690" customFormat="1" ht="63.75" customHeight="1" x14ac:dyDescent="0.25">
      <c r="A39" s="729" t="s">
        <v>439</v>
      </c>
      <c r="B39" s="739" t="s">
        <v>643</v>
      </c>
      <c r="C39" s="725" t="s">
        <v>644</v>
      </c>
      <c r="D39" s="725" t="s">
        <v>645</v>
      </c>
      <c r="E39" s="731" t="s">
        <v>39</v>
      </c>
      <c r="F39" s="732" t="s">
        <v>39</v>
      </c>
      <c r="G39" s="741">
        <f>SUM(G41)</f>
        <v>1186.99</v>
      </c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</row>
    <row r="40" spans="1:72" s="690" customFormat="1" ht="3.75" customHeight="1" x14ac:dyDescent="0.25">
      <c r="A40" s="729"/>
      <c r="B40" s="739"/>
      <c r="C40" s="725"/>
      <c r="D40" s="725"/>
      <c r="E40" s="725"/>
      <c r="F40" s="735"/>
      <c r="G40" s="742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</row>
    <row r="41" spans="1:72" s="690" customFormat="1" ht="12" customHeight="1" x14ac:dyDescent="0.25">
      <c r="A41" s="729"/>
      <c r="B41" s="99" t="s">
        <v>218</v>
      </c>
      <c r="C41" s="725"/>
      <c r="D41" s="725"/>
      <c r="E41" s="725"/>
      <c r="F41" s="735"/>
      <c r="G41" s="816">
        <f>SUM(G42:G43)</f>
        <v>1186.99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</row>
    <row r="42" spans="1:72" s="690" customFormat="1" ht="12" customHeight="1" x14ac:dyDescent="0.25">
      <c r="A42" s="729"/>
      <c r="B42" s="99"/>
      <c r="C42" s="740"/>
      <c r="D42" s="725"/>
      <c r="E42" s="725" t="s">
        <v>637</v>
      </c>
      <c r="F42" s="735" t="s">
        <v>39</v>
      </c>
      <c r="G42" s="186">
        <f>45.9+948.4</f>
        <v>994.3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</row>
    <row r="43" spans="1:72" s="690" customFormat="1" ht="12" customHeight="1" x14ac:dyDescent="0.25">
      <c r="A43" s="729"/>
      <c r="B43" s="99"/>
      <c r="C43" s="740"/>
      <c r="D43" s="725"/>
      <c r="E43" s="725" t="s">
        <v>638</v>
      </c>
      <c r="F43" s="735" t="s">
        <v>39</v>
      </c>
      <c r="G43" s="186">
        <f>8.9+183.79</f>
        <v>192.69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</row>
    <row r="44" spans="1:72" s="690" customFormat="1" ht="6" customHeight="1" x14ac:dyDescent="0.25">
      <c r="A44" s="743"/>
      <c r="B44" s="744"/>
      <c r="C44" s="738"/>
      <c r="D44" s="726"/>
      <c r="E44" s="726"/>
      <c r="F44" s="728"/>
      <c r="G44" s="745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</row>
    <row r="45" spans="1:72" s="690" customFormat="1" ht="16.5" customHeight="1" x14ac:dyDescent="0.25">
      <c r="A45" s="724"/>
      <c r="B45" s="190"/>
      <c r="C45" s="725"/>
      <c r="D45" s="725"/>
      <c r="E45" s="726" t="s">
        <v>193</v>
      </c>
      <c r="F45" s="727">
        <f>19417+32513</f>
        <v>51930</v>
      </c>
      <c r="G45" s="728" t="s">
        <v>39</v>
      </c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</row>
    <row r="46" spans="1:72" s="690" customFormat="1" ht="27" customHeight="1" x14ac:dyDescent="0.25">
      <c r="A46" s="729" t="s">
        <v>442</v>
      </c>
      <c r="B46" s="739" t="s">
        <v>646</v>
      </c>
      <c r="C46" s="725" t="s">
        <v>635</v>
      </c>
      <c r="D46" s="725" t="s">
        <v>647</v>
      </c>
      <c r="E46" s="731" t="s">
        <v>39</v>
      </c>
      <c r="F46" s="732" t="s">
        <v>39</v>
      </c>
      <c r="G46" s="733">
        <f>SUM(G48,G54)</f>
        <v>51930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</row>
    <row r="47" spans="1:72" s="690" customFormat="1" ht="3" customHeight="1" x14ac:dyDescent="0.25">
      <c r="A47" s="724"/>
      <c r="B47" s="734"/>
      <c r="C47" s="725"/>
      <c r="D47" s="725"/>
      <c r="E47" s="817"/>
      <c r="F47" s="818"/>
      <c r="G47" s="81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</row>
    <row r="48" spans="1:72" s="690" customFormat="1" ht="12" customHeight="1" x14ac:dyDescent="0.25">
      <c r="A48" s="724"/>
      <c r="B48" s="99" t="s">
        <v>648</v>
      </c>
      <c r="C48" s="725"/>
      <c r="D48" s="725"/>
      <c r="E48" s="725"/>
      <c r="F48" s="820" t="s">
        <v>39</v>
      </c>
      <c r="G48" s="821">
        <f>SUM(G49:G52)</f>
        <v>30334.910000000003</v>
      </c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</row>
    <row r="49" spans="1:16135" s="690" customFormat="1" ht="12" customHeight="1" x14ac:dyDescent="0.25">
      <c r="A49" s="724"/>
      <c r="B49" s="190"/>
      <c r="C49" s="740"/>
      <c r="D49" s="725"/>
      <c r="E49" s="725" t="s">
        <v>649</v>
      </c>
      <c r="F49" s="735" t="s">
        <v>39</v>
      </c>
      <c r="G49" s="186">
        <f>656.2+1771.02</f>
        <v>2427.2200000000003</v>
      </c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</row>
    <row r="50" spans="1:16135" s="690" customFormat="1" ht="12" customHeight="1" x14ac:dyDescent="0.25">
      <c r="A50" s="724"/>
      <c r="B50" s="190"/>
      <c r="C50" s="740"/>
      <c r="D50" s="725"/>
      <c r="E50" s="725" t="s">
        <v>650</v>
      </c>
      <c r="F50" s="735" t="s">
        <v>39</v>
      </c>
      <c r="G50" s="186">
        <f>1066+2877.9</f>
        <v>3943.9</v>
      </c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</row>
    <row r="51" spans="1:16135" s="690" customFormat="1" ht="12" customHeight="1" x14ac:dyDescent="0.25">
      <c r="A51" s="724"/>
      <c r="B51" s="190"/>
      <c r="C51" s="740"/>
      <c r="D51" s="725"/>
      <c r="E51" s="725" t="s">
        <v>637</v>
      </c>
      <c r="F51" s="735" t="s">
        <v>39</v>
      </c>
      <c r="G51" s="186">
        <f>5328+14389.51</f>
        <v>19717.510000000002</v>
      </c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</row>
    <row r="52" spans="1:16135" s="690" customFormat="1" ht="12" customHeight="1" x14ac:dyDescent="0.25">
      <c r="A52" s="724"/>
      <c r="B52" s="190"/>
      <c r="C52" s="740"/>
      <c r="D52" s="725"/>
      <c r="E52" s="725" t="s">
        <v>638</v>
      </c>
      <c r="F52" s="735" t="s">
        <v>39</v>
      </c>
      <c r="G52" s="186">
        <f>1147+3099.28</f>
        <v>4246.2800000000007</v>
      </c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</row>
    <row r="53" spans="1:16135" s="690" customFormat="1" ht="6.75" customHeight="1" x14ac:dyDescent="0.25">
      <c r="A53" s="724"/>
      <c r="B53" s="190"/>
      <c r="C53" s="740"/>
      <c r="D53" s="725"/>
      <c r="E53" s="726"/>
      <c r="F53" s="728"/>
      <c r="G53" s="16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</row>
    <row r="54" spans="1:16135" s="690" customFormat="1" ht="12" customHeight="1" x14ac:dyDescent="0.25">
      <c r="A54" s="724"/>
      <c r="B54" s="152" t="s">
        <v>303</v>
      </c>
      <c r="C54" s="725"/>
      <c r="D54" s="725"/>
      <c r="E54" s="817"/>
      <c r="F54" s="822" t="s">
        <v>39</v>
      </c>
      <c r="G54" s="823">
        <f>SUM(G55:G58)</f>
        <v>21595.09</v>
      </c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</row>
    <row r="55" spans="1:16135" s="690" customFormat="1" ht="12" customHeight="1" x14ac:dyDescent="0.25">
      <c r="A55" s="724"/>
      <c r="B55" s="190"/>
      <c r="C55" s="740"/>
      <c r="D55" s="725"/>
      <c r="E55" s="725" t="s">
        <v>649</v>
      </c>
      <c r="F55" s="735" t="s">
        <v>39</v>
      </c>
      <c r="G55" s="186">
        <f>1234.18+1141.28</f>
        <v>2375.46</v>
      </c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</row>
    <row r="56" spans="1:16135" s="690" customFormat="1" ht="12" customHeight="1" x14ac:dyDescent="0.25">
      <c r="A56" s="724"/>
      <c r="B56" s="190"/>
      <c r="C56" s="740"/>
      <c r="D56" s="725"/>
      <c r="E56" s="725" t="s">
        <v>650</v>
      </c>
      <c r="F56" s="735" t="s">
        <v>39</v>
      </c>
      <c r="G56" s="186">
        <f>1234.18+1141.28</f>
        <v>2375.46</v>
      </c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</row>
    <row r="57" spans="1:16135" s="690" customFormat="1" ht="12" customHeight="1" x14ac:dyDescent="0.25">
      <c r="A57" s="724"/>
      <c r="B57" s="190"/>
      <c r="C57" s="740"/>
      <c r="D57" s="725"/>
      <c r="E57" s="725" t="s">
        <v>637</v>
      </c>
      <c r="F57" s="735" t="s">
        <v>39</v>
      </c>
      <c r="G57" s="186">
        <f>7405.06+6847.7</f>
        <v>14252.76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</row>
    <row r="58" spans="1:16135" s="690" customFormat="1" ht="12" customHeight="1" x14ac:dyDescent="0.25">
      <c r="A58" s="724"/>
      <c r="B58" s="190"/>
      <c r="C58" s="740"/>
      <c r="D58" s="725"/>
      <c r="E58" s="725" t="s">
        <v>638</v>
      </c>
      <c r="F58" s="735" t="s">
        <v>39</v>
      </c>
      <c r="G58" s="186">
        <f>1346.38+1245.03</f>
        <v>2591.41</v>
      </c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</row>
    <row r="59" spans="1:16135" s="690" customFormat="1" ht="6.75" customHeight="1" x14ac:dyDescent="0.25">
      <c r="A59" s="736"/>
      <c r="B59" s="737"/>
      <c r="C59" s="738"/>
      <c r="D59" s="726"/>
      <c r="E59" s="726"/>
      <c r="F59" s="728"/>
      <c r="G59" s="16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</row>
    <row r="60" spans="1:16135" s="698" customFormat="1" ht="19.5" customHeight="1" x14ac:dyDescent="0.25">
      <c r="A60" s="812"/>
      <c r="B60" s="824" t="s">
        <v>506</v>
      </c>
      <c r="C60" s="825"/>
      <c r="D60" s="815"/>
      <c r="E60" s="705"/>
      <c r="F60" s="705">
        <f>SUM(F12,F18,F26,F32,F38,F45)</f>
        <v>127343.34</v>
      </c>
      <c r="G60" s="705">
        <f>SUM(G13,G19,G27,G33,G39,G46)</f>
        <v>127309.99</v>
      </c>
      <c r="H60" s="697"/>
      <c r="I60" s="697"/>
      <c r="J60" s="697"/>
      <c r="K60" s="697"/>
      <c r="L60" s="697"/>
      <c r="M60" s="697"/>
      <c r="N60" s="697"/>
      <c r="O60" s="697"/>
      <c r="P60" s="697"/>
      <c r="Q60" s="697"/>
      <c r="R60" s="697"/>
      <c r="S60" s="697"/>
      <c r="T60" s="697"/>
      <c r="U60" s="697"/>
      <c r="V60" s="697"/>
      <c r="W60" s="697"/>
      <c r="X60" s="697"/>
      <c r="Y60" s="697"/>
      <c r="Z60" s="697"/>
      <c r="AA60" s="697"/>
      <c r="AB60" s="697"/>
      <c r="AC60" s="697"/>
      <c r="AD60" s="697"/>
      <c r="AE60" s="697"/>
      <c r="AF60" s="697"/>
      <c r="AG60" s="697"/>
      <c r="AH60" s="697"/>
      <c r="AI60" s="697"/>
      <c r="AJ60" s="697"/>
      <c r="AK60" s="697"/>
      <c r="AL60" s="697"/>
      <c r="AM60" s="697"/>
      <c r="AN60" s="697"/>
      <c r="AO60" s="697"/>
      <c r="AP60" s="697"/>
      <c r="AQ60" s="697"/>
      <c r="AR60" s="697"/>
      <c r="AS60" s="697"/>
      <c r="AT60" s="697"/>
      <c r="AU60" s="697"/>
      <c r="AV60" s="697"/>
      <c r="AW60" s="697"/>
      <c r="AX60" s="697"/>
      <c r="AY60" s="697"/>
      <c r="AZ60" s="697"/>
      <c r="BA60" s="697"/>
      <c r="BB60" s="697"/>
      <c r="BC60" s="697"/>
      <c r="BD60" s="697"/>
      <c r="BE60" s="697"/>
      <c r="BF60" s="697"/>
      <c r="BG60" s="697"/>
      <c r="BH60" s="697"/>
      <c r="BI60" s="697"/>
      <c r="BJ60" s="697"/>
      <c r="BK60" s="697"/>
      <c r="BL60" s="697"/>
      <c r="BM60" s="697"/>
      <c r="BN60" s="697"/>
      <c r="BO60" s="697"/>
      <c r="BP60" s="697"/>
      <c r="BQ60" s="697"/>
      <c r="BR60" s="697"/>
      <c r="BS60" s="697"/>
      <c r="BT60" s="697"/>
    </row>
    <row r="62" spans="1:16135" s="62" customFormat="1" x14ac:dyDescent="0.3">
      <c r="A62" s="373"/>
      <c r="B62" s="691"/>
      <c r="C62" s="691"/>
      <c r="D62" s="691"/>
      <c r="E62" s="691"/>
      <c r="I62" s="60"/>
      <c r="BY62" s="691"/>
      <c r="BZ62" s="691"/>
      <c r="CA62" s="691"/>
      <c r="CB62" s="691"/>
      <c r="CC62" s="691"/>
      <c r="CD62" s="691"/>
      <c r="CE62" s="691"/>
      <c r="CF62" s="691"/>
      <c r="CG62" s="691"/>
      <c r="CH62" s="691"/>
      <c r="CI62" s="691"/>
      <c r="CJ62" s="691"/>
      <c r="CK62" s="691"/>
      <c r="CL62" s="691"/>
      <c r="CM62" s="691"/>
      <c r="CN62" s="691"/>
      <c r="CO62" s="691"/>
      <c r="CP62" s="691"/>
      <c r="CQ62" s="691"/>
      <c r="CR62" s="691"/>
      <c r="CS62" s="691"/>
      <c r="CT62" s="691"/>
      <c r="CU62" s="691"/>
      <c r="CV62" s="691"/>
      <c r="CW62" s="691"/>
      <c r="CX62" s="691"/>
      <c r="CY62" s="691"/>
      <c r="CZ62" s="691"/>
      <c r="DA62" s="691"/>
      <c r="DB62" s="691"/>
      <c r="DC62" s="691"/>
      <c r="DD62" s="691"/>
      <c r="DE62" s="691"/>
      <c r="DF62" s="691"/>
      <c r="DG62" s="691"/>
      <c r="DH62" s="691"/>
      <c r="DI62" s="691"/>
      <c r="DJ62" s="691"/>
      <c r="DK62" s="691"/>
      <c r="DL62" s="691"/>
      <c r="DM62" s="691"/>
      <c r="DN62" s="691"/>
      <c r="DO62" s="691"/>
      <c r="DP62" s="691"/>
      <c r="DQ62" s="691"/>
      <c r="DR62" s="691"/>
      <c r="DS62" s="691"/>
      <c r="DT62" s="691"/>
      <c r="DU62" s="691"/>
      <c r="DV62" s="691"/>
      <c r="DW62" s="691"/>
      <c r="DX62" s="691"/>
      <c r="DY62" s="691"/>
      <c r="DZ62" s="691"/>
      <c r="EA62" s="691"/>
      <c r="EB62" s="691"/>
      <c r="EC62" s="691"/>
      <c r="ED62" s="691"/>
      <c r="EE62" s="691"/>
      <c r="EF62" s="691"/>
      <c r="EG62" s="691"/>
      <c r="EH62" s="691"/>
      <c r="EI62" s="691"/>
      <c r="EJ62" s="691"/>
      <c r="EK62" s="691"/>
      <c r="EL62" s="691"/>
      <c r="EM62" s="691"/>
      <c r="EN62" s="691"/>
      <c r="EO62" s="691"/>
      <c r="EP62" s="691"/>
      <c r="EQ62" s="691"/>
      <c r="ER62" s="691"/>
      <c r="ES62" s="691"/>
      <c r="ET62" s="691"/>
      <c r="EU62" s="691"/>
      <c r="EV62" s="691"/>
      <c r="EW62" s="691"/>
      <c r="EX62" s="691"/>
      <c r="EY62" s="691"/>
      <c r="EZ62" s="691"/>
      <c r="FA62" s="691"/>
      <c r="FB62" s="691"/>
      <c r="FC62" s="691"/>
      <c r="FD62" s="691"/>
      <c r="FE62" s="691"/>
      <c r="FF62" s="691"/>
      <c r="FG62" s="691"/>
      <c r="FH62" s="691"/>
      <c r="FI62" s="691"/>
      <c r="FJ62" s="691"/>
      <c r="FK62" s="691"/>
      <c r="FL62" s="691"/>
      <c r="FM62" s="691"/>
      <c r="FN62" s="691"/>
      <c r="FO62" s="691"/>
      <c r="FP62" s="691"/>
      <c r="FQ62" s="691"/>
      <c r="FR62" s="691"/>
      <c r="FS62" s="691"/>
      <c r="FT62" s="691"/>
      <c r="FU62" s="691"/>
      <c r="FV62" s="691"/>
      <c r="FW62" s="691"/>
      <c r="FX62" s="691"/>
      <c r="FY62" s="691"/>
      <c r="FZ62" s="691"/>
      <c r="GA62" s="691"/>
      <c r="GB62" s="691"/>
      <c r="GC62" s="691"/>
      <c r="GD62" s="691"/>
      <c r="GE62" s="691"/>
      <c r="GF62" s="691"/>
      <c r="GG62" s="691"/>
      <c r="GH62" s="691"/>
      <c r="GI62" s="691"/>
      <c r="GJ62" s="691"/>
      <c r="GK62" s="691"/>
      <c r="GL62" s="691"/>
      <c r="GM62" s="691"/>
      <c r="GN62" s="691"/>
      <c r="GO62" s="691"/>
      <c r="GP62" s="691"/>
      <c r="GQ62" s="691"/>
      <c r="GR62" s="691"/>
      <c r="GS62" s="691"/>
      <c r="GT62" s="691"/>
      <c r="GU62" s="691"/>
      <c r="GV62" s="691"/>
      <c r="GW62" s="691"/>
      <c r="GX62" s="691"/>
      <c r="GY62" s="691"/>
      <c r="GZ62" s="691"/>
      <c r="HA62" s="691"/>
      <c r="HB62" s="691"/>
      <c r="HC62" s="691"/>
      <c r="HD62" s="691"/>
      <c r="HE62" s="691"/>
      <c r="HF62" s="691"/>
      <c r="HG62" s="691"/>
      <c r="HH62" s="691"/>
      <c r="HI62" s="691"/>
      <c r="HJ62" s="691"/>
      <c r="HK62" s="691"/>
      <c r="HL62" s="691"/>
      <c r="HM62" s="691"/>
      <c r="HN62" s="691"/>
      <c r="HO62" s="691"/>
      <c r="HP62" s="691"/>
      <c r="HQ62" s="691"/>
      <c r="HR62" s="691"/>
      <c r="HS62" s="691"/>
      <c r="HT62" s="691"/>
      <c r="HU62" s="691"/>
      <c r="HV62" s="691"/>
      <c r="HW62" s="691"/>
      <c r="HX62" s="691"/>
      <c r="HY62" s="691"/>
      <c r="HZ62" s="691"/>
      <c r="IA62" s="691"/>
      <c r="IB62" s="691"/>
      <c r="IC62" s="691"/>
      <c r="ID62" s="691"/>
      <c r="IE62" s="691"/>
      <c r="IF62" s="691"/>
      <c r="IG62" s="691"/>
      <c r="IH62" s="691"/>
      <c r="II62" s="691"/>
      <c r="IJ62" s="691"/>
      <c r="IK62" s="691"/>
      <c r="IL62" s="691"/>
      <c r="IM62" s="691"/>
      <c r="IN62" s="691"/>
      <c r="IO62" s="691"/>
      <c r="IP62" s="691"/>
      <c r="IQ62" s="691"/>
      <c r="IR62" s="691"/>
      <c r="IS62" s="691"/>
      <c r="IT62" s="691"/>
      <c r="IU62" s="691"/>
      <c r="IV62" s="691"/>
      <c r="IW62" s="691"/>
      <c r="IX62" s="691"/>
      <c r="IY62" s="691"/>
      <c r="IZ62" s="691"/>
      <c r="JA62" s="691"/>
      <c r="JB62" s="691"/>
      <c r="JC62" s="691"/>
      <c r="JD62" s="691"/>
      <c r="JE62" s="691"/>
      <c r="JF62" s="691"/>
      <c r="JG62" s="691"/>
      <c r="JH62" s="691"/>
      <c r="JI62" s="691"/>
      <c r="JJ62" s="691"/>
      <c r="JK62" s="691"/>
      <c r="JL62" s="691"/>
      <c r="JM62" s="691"/>
      <c r="JN62" s="691"/>
      <c r="JO62" s="691"/>
      <c r="JP62" s="691"/>
      <c r="JQ62" s="691"/>
      <c r="JR62" s="691"/>
      <c r="JS62" s="691"/>
      <c r="JT62" s="691"/>
      <c r="JU62" s="691"/>
      <c r="JV62" s="691"/>
      <c r="JW62" s="691"/>
      <c r="JX62" s="691"/>
      <c r="JY62" s="691"/>
      <c r="JZ62" s="691"/>
      <c r="KA62" s="691"/>
      <c r="KB62" s="691"/>
      <c r="KC62" s="691"/>
      <c r="KD62" s="691"/>
      <c r="KE62" s="691"/>
      <c r="KF62" s="691"/>
      <c r="KG62" s="691"/>
      <c r="KH62" s="691"/>
      <c r="KI62" s="691"/>
      <c r="KJ62" s="691"/>
      <c r="KK62" s="691"/>
      <c r="KL62" s="691"/>
      <c r="KM62" s="691"/>
      <c r="KN62" s="691"/>
      <c r="KO62" s="691"/>
      <c r="KP62" s="691"/>
      <c r="KQ62" s="691"/>
      <c r="KR62" s="691"/>
      <c r="KS62" s="691"/>
      <c r="KT62" s="691"/>
      <c r="KU62" s="691"/>
      <c r="KV62" s="691"/>
      <c r="KW62" s="691"/>
      <c r="KX62" s="691"/>
      <c r="KY62" s="691"/>
      <c r="KZ62" s="691"/>
      <c r="LA62" s="691"/>
      <c r="LB62" s="691"/>
      <c r="LC62" s="691"/>
      <c r="LD62" s="691"/>
      <c r="LE62" s="691"/>
      <c r="LF62" s="691"/>
      <c r="LG62" s="691"/>
      <c r="LH62" s="691"/>
      <c r="LI62" s="691"/>
      <c r="LJ62" s="691"/>
      <c r="LK62" s="691"/>
      <c r="LL62" s="691"/>
      <c r="LM62" s="691"/>
      <c r="LN62" s="691"/>
      <c r="LO62" s="691"/>
      <c r="LP62" s="691"/>
      <c r="LQ62" s="691"/>
      <c r="LR62" s="691"/>
      <c r="LS62" s="691"/>
      <c r="LT62" s="691"/>
      <c r="LU62" s="691"/>
      <c r="LV62" s="691"/>
      <c r="LW62" s="691"/>
      <c r="LX62" s="691"/>
      <c r="LY62" s="691"/>
      <c r="LZ62" s="691"/>
      <c r="MA62" s="691"/>
      <c r="MB62" s="691"/>
      <c r="MC62" s="691"/>
      <c r="MD62" s="691"/>
      <c r="ME62" s="691"/>
      <c r="MF62" s="691"/>
      <c r="MG62" s="691"/>
      <c r="MH62" s="691"/>
      <c r="MI62" s="691"/>
      <c r="MJ62" s="691"/>
      <c r="MK62" s="691"/>
      <c r="ML62" s="691"/>
      <c r="MM62" s="691"/>
      <c r="MN62" s="691"/>
      <c r="MO62" s="691"/>
      <c r="MP62" s="691"/>
      <c r="MQ62" s="691"/>
      <c r="MR62" s="691"/>
      <c r="MS62" s="691"/>
      <c r="MT62" s="691"/>
      <c r="MU62" s="691"/>
      <c r="MV62" s="691"/>
      <c r="MW62" s="691"/>
      <c r="MX62" s="691"/>
      <c r="MY62" s="691"/>
      <c r="MZ62" s="691"/>
      <c r="NA62" s="691"/>
      <c r="NB62" s="691"/>
      <c r="NC62" s="691"/>
      <c r="ND62" s="691"/>
      <c r="NE62" s="691"/>
      <c r="NF62" s="691"/>
      <c r="NG62" s="691"/>
      <c r="NH62" s="691"/>
      <c r="NI62" s="691"/>
      <c r="NJ62" s="691"/>
      <c r="NK62" s="691"/>
      <c r="NL62" s="691"/>
      <c r="NM62" s="691"/>
      <c r="NN62" s="691"/>
      <c r="NO62" s="691"/>
      <c r="NP62" s="691"/>
      <c r="NQ62" s="691"/>
      <c r="NR62" s="691"/>
      <c r="NS62" s="691"/>
      <c r="NT62" s="691"/>
      <c r="NU62" s="691"/>
      <c r="NV62" s="691"/>
      <c r="NW62" s="691"/>
      <c r="NX62" s="691"/>
      <c r="NY62" s="691"/>
      <c r="NZ62" s="691"/>
      <c r="OA62" s="691"/>
      <c r="OB62" s="691"/>
      <c r="OC62" s="691"/>
      <c r="OD62" s="691"/>
      <c r="OE62" s="691"/>
      <c r="OF62" s="691"/>
      <c r="OG62" s="691"/>
      <c r="OH62" s="691"/>
      <c r="OI62" s="691"/>
      <c r="OJ62" s="691"/>
      <c r="OK62" s="691"/>
      <c r="OL62" s="691"/>
      <c r="OM62" s="691"/>
      <c r="ON62" s="691"/>
      <c r="OO62" s="691"/>
      <c r="OP62" s="691"/>
      <c r="OQ62" s="691"/>
      <c r="OR62" s="691"/>
      <c r="OS62" s="691"/>
      <c r="OT62" s="691"/>
      <c r="OU62" s="691"/>
      <c r="OV62" s="691"/>
      <c r="OW62" s="691"/>
      <c r="OX62" s="691"/>
      <c r="OY62" s="691"/>
      <c r="OZ62" s="691"/>
      <c r="PA62" s="691"/>
      <c r="PB62" s="691"/>
      <c r="PC62" s="691"/>
      <c r="PD62" s="691"/>
      <c r="PE62" s="691"/>
      <c r="PF62" s="691"/>
      <c r="PG62" s="691"/>
      <c r="PH62" s="691"/>
      <c r="PI62" s="691"/>
      <c r="PJ62" s="691"/>
      <c r="PK62" s="691"/>
      <c r="PL62" s="691"/>
      <c r="PM62" s="691"/>
      <c r="PN62" s="691"/>
      <c r="PO62" s="691"/>
      <c r="PP62" s="691"/>
      <c r="PQ62" s="691"/>
      <c r="PR62" s="691"/>
      <c r="PS62" s="691"/>
      <c r="PT62" s="691"/>
      <c r="PU62" s="691"/>
      <c r="PV62" s="691"/>
      <c r="PW62" s="691"/>
      <c r="PX62" s="691"/>
      <c r="PY62" s="691"/>
      <c r="PZ62" s="691"/>
      <c r="QA62" s="691"/>
      <c r="QB62" s="691"/>
      <c r="QC62" s="691"/>
      <c r="QD62" s="691"/>
      <c r="QE62" s="691"/>
      <c r="QF62" s="691"/>
      <c r="QG62" s="691"/>
      <c r="QH62" s="691"/>
      <c r="QI62" s="691"/>
      <c r="QJ62" s="691"/>
      <c r="QK62" s="691"/>
      <c r="QL62" s="691"/>
      <c r="QM62" s="691"/>
      <c r="QN62" s="691"/>
      <c r="QO62" s="691"/>
      <c r="QP62" s="691"/>
      <c r="QQ62" s="691"/>
      <c r="QR62" s="691"/>
      <c r="QS62" s="691"/>
      <c r="QT62" s="691"/>
      <c r="QU62" s="691"/>
      <c r="QV62" s="691"/>
      <c r="QW62" s="691"/>
      <c r="QX62" s="691"/>
      <c r="QY62" s="691"/>
      <c r="QZ62" s="691"/>
      <c r="RA62" s="691"/>
      <c r="RB62" s="691"/>
      <c r="RC62" s="691"/>
      <c r="RD62" s="691"/>
      <c r="RE62" s="691"/>
      <c r="RF62" s="691"/>
      <c r="RG62" s="691"/>
      <c r="RH62" s="691"/>
      <c r="RI62" s="691"/>
      <c r="RJ62" s="691"/>
      <c r="RK62" s="691"/>
      <c r="RL62" s="691"/>
      <c r="RM62" s="691"/>
      <c r="RN62" s="691"/>
      <c r="RO62" s="691"/>
      <c r="RP62" s="691"/>
      <c r="RQ62" s="691"/>
      <c r="RR62" s="691"/>
      <c r="RS62" s="691"/>
      <c r="RT62" s="691"/>
      <c r="RU62" s="691"/>
      <c r="RV62" s="691"/>
      <c r="RW62" s="691"/>
      <c r="RX62" s="691"/>
      <c r="RY62" s="691"/>
      <c r="RZ62" s="691"/>
      <c r="SA62" s="691"/>
      <c r="SB62" s="691"/>
      <c r="SC62" s="691"/>
      <c r="SD62" s="691"/>
      <c r="SE62" s="691"/>
      <c r="SF62" s="691"/>
      <c r="SG62" s="691"/>
      <c r="SH62" s="691"/>
      <c r="SI62" s="691"/>
      <c r="SJ62" s="691"/>
      <c r="SK62" s="691"/>
      <c r="SL62" s="691"/>
      <c r="SM62" s="691"/>
      <c r="SN62" s="691"/>
      <c r="SO62" s="691"/>
      <c r="SP62" s="691"/>
      <c r="SQ62" s="691"/>
      <c r="SR62" s="691"/>
      <c r="SS62" s="691"/>
      <c r="ST62" s="691"/>
      <c r="SU62" s="691"/>
      <c r="SV62" s="691"/>
      <c r="SW62" s="691"/>
      <c r="SX62" s="691"/>
      <c r="SY62" s="691"/>
      <c r="SZ62" s="691"/>
      <c r="TA62" s="691"/>
      <c r="TB62" s="691"/>
      <c r="TC62" s="691"/>
      <c r="TD62" s="691"/>
      <c r="TE62" s="691"/>
      <c r="TF62" s="691"/>
      <c r="TG62" s="691"/>
      <c r="TH62" s="691"/>
      <c r="TI62" s="691"/>
      <c r="TJ62" s="691"/>
      <c r="TK62" s="691"/>
      <c r="TL62" s="691"/>
      <c r="TM62" s="691"/>
      <c r="TN62" s="691"/>
      <c r="TO62" s="691"/>
      <c r="TP62" s="691"/>
      <c r="TQ62" s="691"/>
      <c r="TR62" s="691"/>
      <c r="TS62" s="691"/>
      <c r="TT62" s="691"/>
      <c r="TU62" s="691"/>
      <c r="TV62" s="691"/>
      <c r="TW62" s="691"/>
      <c r="TX62" s="691"/>
      <c r="TY62" s="691"/>
      <c r="TZ62" s="691"/>
      <c r="UA62" s="691"/>
      <c r="UB62" s="691"/>
      <c r="UC62" s="691"/>
      <c r="UD62" s="691"/>
      <c r="UE62" s="691"/>
      <c r="UF62" s="691"/>
      <c r="UG62" s="691"/>
      <c r="UH62" s="691"/>
      <c r="UI62" s="691"/>
      <c r="UJ62" s="691"/>
      <c r="UK62" s="691"/>
      <c r="UL62" s="691"/>
      <c r="UM62" s="691"/>
      <c r="UN62" s="691"/>
      <c r="UO62" s="691"/>
      <c r="UP62" s="691"/>
      <c r="UQ62" s="691"/>
      <c r="UR62" s="691"/>
      <c r="US62" s="691"/>
      <c r="UT62" s="691"/>
      <c r="UU62" s="691"/>
      <c r="UV62" s="691"/>
      <c r="UW62" s="691"/>
      <c r="UX62" s="691"/>
      <c r="UY62" s="691"/>
      <c r="UZ62" s="691"/>
      <c r="VA62" s="691"/>
      <c r="VB62" s="691"/>
      <c r="VC62" s="691"/>
      <c r="VD62" s="691"/>
      <c r="VE62" s="691"/>
      <c r="VF62" s="691"/>
      <c r="VG62" s="691"/>
      <c r="VH62" s="691"/>
      <c r="VI62" s="691"/>
      <c r="VJ62" s="691"/>
      <c r="VK62" s="691"/>
      <c r="VL62" s="691"/>
      <c r="VM62" s="691"/>
      <c r="VN62" s="691"/>
      <c r="VO62" s="691"/>
      <c r="VP62" s="691"/>
      <c r="VQ62" s="691"/>
      <c r="VR62" s="691"/>
      <c r="VS62" s="691"/>
      <c r="VT62" s="691"/>
      <c r="VU62" s="691"/>
      <c r="VV62" s="691"/>
      <c r="VW62" s="691"/>
      <c r="VX62" s="691"/>
      <c r="VY62" s="691"/>
      <c r="VZ62" s="691"/>
      <c r="WA62" s="691"/>
      <c r="WB62" s="691"/>
      <c r="WC62" s="691"/>
      <c r="WD62" s="691"/>
      <c r="WE62" s="691"/>
      <c r="WF62" s="691"/>
      <c r="WG62" s="691"/>
      <c r="WH62" s="691"/>
      <c r="WI62" s="691"/>
      <c r="WJ62" s="691"/>
      <c r="WK62" s="691"/>
      <c r="WL62" s="691"/>
      <c r="WM62" s="691"/>
      <c r="WN62" s="691"/>
      <c r="WO62" s="691"/>
      <c r="WP62" s="691"/>
      <c r="WQ62" s="691"/>
      <c r="WR62" s="691"/>
      <c r="WS62" s="691"/>
      <c r="WT62" s="691"/>
      <c r="WU62" s="691"/>
      <c r="WV62" s="691"/>
      <c r="WW62" s="691"/>
      <c r="WX62" s="691"/>
      <c r="WY62" s="691"/>
      <c r="WZ62" s="691"/>
      <c r="XA62" s="691"/>
      <c r="XB62" s="691"/>
      <c r="XC62" s="691"/>
      <c r="XD62" s="691"/>
      <c r="XE62" s="691"/>
      <c r="XF62" s="691"/>
      <c r="XG62" s="691"/>
      <c r="XH62" s="691"/>
      <c r="XI62" s="691"/>
      <c r="XJ62" s="691"/>
      <c r="XK62" s="691"/>
      <c r="XL62" s="691"/>
      <c r="XM62" s="691"/>
      <c r="XN62" s="691"/>
      <c r="XO62" s="691"/>
      <c r="XP62" s="691"/>
      <c r="XQ62" s="691"/>
      <c r="XR62" s="691"/>
      <c r="XS62" s="691"/>
      <c r="XT62" s="691"/>
      <c r="XU62" s="691"/>
      <c r="XV62" s="691"/>
      <c r="XW62" s="691"/>
      <c r="XX62" s="691"/>
      <c r="XY62" s="691"/>
      <c r="XZ62" s="691"/>
      <c r="YA62" s="691"/>
      <c r="YB62" s="691"/>
      <c r="YC62" s="691"/>
      <c r="YD62" s="691"/>
      <c r="YE62" s="691"/>
      <c r="YF62" s="691"/>
      <c r="YG62" s="691"/>
      <c r="YH62" s="691"/>
      <c r="YI62" s="691"/>
      <c r="YJ62" s="691"/>
      <c r="YK62" s="691"/>
      <c r="YL62" s="691"/>
      <c r="YM62" s="691"/>
      <c r="YN62" s="691"/>
      <c r="YO62" s="691"/>
      <c r="YP62" s="691"/>
      <c r="YQ62" s="691"/>
      <c r="YR62" s="691"/>
      <c r="YS62" s="691"/>
      <c r="YT62" s="691"/>
      <c r="YU62" s="691"/>
      <c r="YV62" s="691"/>
      <c r="YW62" s="691"/>
      <c r="YX62" s="691"/>
      <c r="YY62" s="691"/>
      <c r="YZ62" s="691"/>
      <c r="ZA62" s="691"/>
      <c r="ZB62" s="691"/>
      <c r="ZC62" s="691"/>
      <c r="ZD62" s="691"/>
      <c r="ZE62" s="691"/>
      <c r="ZF62" s="691"/>
      <c r="ZG62" s="691"/>
      <c r="ZH62" s="691"/>
      <c r="ZI62" s="691"/>
      <c r="ZJ62" s="691"/>
      <c r="ZK62" s="691"/>
      <c r="ZL62" s="691"/>
      <c r="ZM62" s="691"/>
      <c r="ZN62" s="691"/>
      <c r="ZO62" s="691"/>
      <c r="ZP62" s="691"/>
      <c r="ZQ62" s="691"/>
      <c r="ZR62" s="691"/>
      <c r="ZS62" s="691"/>
      <c r="ZT62" s="691"/>
      <c r="ZU62" s="691"/>
      <c r="ZV62" s="691"/>
      <c r="ZW62" s="691"/>
      <c r="ZX62" s="691"/>
      <c r="ZY62" s="691"/>
      <c r="ZZ62" s="691"/>
      <c r="AAA62" s="691"/>
      <c r="AAB62" s="691"/>
      <c r="AAC62" s="691"/>
      <c r="AAD62" s="691"/>
      <c r="AAE62" s="691"/>
      <c r="AAF62" s="691"/>
      <c r="AAG62" s="691"/>
      <c r="AAH62" s="691"/>
      <c r="AAI62" s="691"/>
      <c r="AAJ62" s="691"/>
      <c r="AAK62" s="691"/>
      <c r="AAL62" s="691"/>
      <c r="AAM62" s="691"/>
      <c r="AAN62" s="691"/>
      <c r="AAO62" s="691"/>
      <c r="AAP62" s="691"/>
      <c r="AAQ62" s="691"/>
      <c r="AAR62" s="691"/>
      <c r="AAS62" s="691"/>
      <c r="AAT62" s="691"/>
      <c r="AAU62" s="691"/>
      <c r="AAV62" s="691"/>
      <c r="AAW62" s="691"/>
      <c r="AAX62" s="691"/>
      <c r="AAY62" s="691"/>
      <c r="AAZ62" s="691"/>
      <c r="ABA62" s="691"/>
      <c r="ABB62" s="691"/>
      <c r="ABC62" s="691"/>
      <c r="ABD62" s="691"/>
      <c r="ABE62" s="691"/>
      <c r="ABF62" s="691"/>
      <c r="ABG62" s="691"/>
      <c r="ABH62" s="691"/>
      <c r="ABI62" s="691"/>
      <c r="ABJ62" s="691"/>
      <c r="ABK62" s="691"/>
      <c r="ABL62" s="691"/>
      <c r="ABM62" s="691"/>
      <c r="ABN62" s="691"/>
      <c r="ABO62" s="691"/>
      <c r="ABP62" s="691"/>
      <c r="ABQ62" s="691"/>
      <c r="ABR62" s="691"/>
      <c r="ABS62" s="691"/>
      <c r="ABT62" s="691"/>
      <c r="ABU62" s="691"/>
      <c r="ABV62" s="691"/>
      <c r="ABW62" s="691"/>
      <c r="ABX62" s="691"/>
      <c r="ABY62" s="691"/>
      <c r="ABZ62" s="691"/>
      <c r="ACA62" s="691"/>
      <c r="ACB62" s="691"/>
      <c r="ACC62" s="691"/>
      <c r="ACD62" s="691"/>
      <c r="ACE62" s="691"/>
      <c r="ACF62" s="691"/>
      <c r="ACG62" s="691"/>
      <c r="ACH62" s="691"/>
      <c r="ACI62" s="691"/>
      <c r="ACJ62" s="691"/>
      <c r="ACK62" s="691"/>
      <c r="ACL62" s="691"/>
      <c r="ACM62" s="691"/>
      <c r="ACN62" s="691"/>
      <c r="ACO62" s="691"/>
      <c r="ACP62" s="691"/>
      <c r="ACQ62" s="691"/>
      <c r="ACR62" s="691"/>
      <c r="ACS62" s="691"/>
      <c r="ACT62" s="691"/>
      <c r="ACU62" s="691"/>
      <c r="ACV62" s="691"/>
      <c r="ACW62" s="691"/>
      <c r="ACX62" s="691"/>
      <c r="ACY62" s="691"/>
      <c r="ACZ62" s="691"/>
      <c r="ADA62" s="691"/>
      <c r="ADB62" s="691"/>
      <c r="ADC62" s="691"/>
      <c r="ADD62" s="691"/>
      <c r="ADE62" s="691"/>
      <c r="ADF62" s="691"/>
      <c r="ADG62" s="691"/>
      <c r="ADH62" s="691"/>
      <c r="ADI62" s="691"/>
      <c r="ADJ62" s="691"/>
      <c r="ADK62" s="691"/>
      <c r="ADL62" s="691"/>
      <c r="ADM62" s="691"/>
      <c r="ADN62" s="691"/>
      <c r="ADO62" s="691"/>
      <c r="ADP62" s="691"/>
      <c r="ADQ62" s="691"/>
      <c r="ADR62" s="691"/>
      <c r="ADS62" s="691"/>
      <c r="ADT62" s="691"/>
      <c r="ADU62" s="691"/>
      <c r="ADV62" s="691"/>
      <c r="ADW62" s="691"/>
      <c r="ADX62" s="691"/>
      <c r="ADY62" s="691"/>
      <c r="ADZ62" s="691"/>
      <c r="AEA62" s="691"/>
      <c r="AEB62" s="691"/>
      <c r="AEC62" s="691"/>
      <c r="AED62" s="691"/>
      <c r="AEE62" s="691"/>
      <c r="AEF62" s="691"/>
      <c r="AEG62" s="691"/>
      <c r="AEH62" s="691"/>
      <c r="AEI62" s="691"/>
      <c r="AEJ62" s="691"/>
      <c r="AEK62" s="691"/>
      <c r="AEL62" s="691"/>
      <c r="AEM62" s="691"/>
      <c r="AEN62" s="691"/>
      <c r="AEO62" s="691"/>
      <c r="AEP62" s="691"/>
      <c r="AEQ62" s="691"/>
      <c r="AER62" s="691"/>
      <c r="AES62" s="691"/>
      <c r="AET62" s="691"/>
      <c r="AEU62" s="691"/>
      <c r="AEV62" s="691"/>
      <c r="AEW62" s="691"/>
      <c r="AEX62" s="691"/>
      <c r="AEY62" s="691"/>
      <c r="AEZ62" s="691"/>
      <c r="AFA62" s="691"/>
      <c r="AFB62" s="691"/>
      <c r="AFC62" s="691"/>
      <c r="AFD62" s="691"/>
      <c r="AFE62" s="691"/>
      <c r="AFF62" s="691"/>
      <c r="AFG62" s="691"/>
      <c r="AFH62" s="691"/>
      <c r="AFI62" s="691"/>
      <c r="AFJ62" s="691"/>
      <c r="AFK62" s="691"/>
      <c r="AFL62" s="691"/>
      <c r="AFM62" s="691"/>
      <c r="AFN62" s="691"/>
      <c r="AFO62" s="691"/>
      <c r="AFP62" s="691"/>
      <c r="AFQ62" s="691"/>
      <c r="AFR62" s="691"/>
      <c r="AFS62" s="691"/>
      <c r="AFT62" s="691"/>
      <c r="AFU62" s="691"/>
      <c r="AFV62" s="691"/>
      <c r="AFW62" s="691"/>
      <c r="AFX62" s="691"/>
      <c r="AFY62" s="691"/>
      <c r="AFZ62" s="691"/>
      <c r="AGA62" s="691"/>
      <c r="AGB62" s="691"/>
      <c r="AGC62" s="691"/>
      <c r="AGD62" s="691"/>
      <c r="AGE62" s="691"/>
      <c r="AGF62" s="691"/>
      <c r="AGG62" s="691"/>
      <c r="AGH62" s="691"/>
      <c r="AGI62" s="691"/>
      <c r="AGJ62" s="691"/>
      <c r="AGK62" s="691"/>
      <c r="AGL62" s="691"/>
      <c r="AGM62" s="691"/>
      <c r="AGN62" s="691"/>
      <c r="AGO62" s="691"/>
      <c r="AGP62" s="691"/>
      <c r="AGQ62" s="691"/>
      <c r="AGR62" s="691"/>
      <c r="AGS62" s="691"/>
      <c r="AGT62" s="691"/>
      <c r="AGU62" s="691"/>
      <c r="AGV62" s="691"/>
      <c r="AGW62" s="691"/>
      <c r="AGX62" s="691"/>
      <c r="AGY62" s="691"/>
      <c r="AGZ62" s="691"/>
      <c r="AHA62" s="691"/>
      <c r="AHB62" s="691"/>
      <c r="AHC62" s="691"/>
      <c r="AHD62" s="691"/>
      <c r="AHE62" s="691"/>
      <c r="AHF62" s="691"/>
      <c r="AHG62" s="691"/>
      <c r="AHH62" s="691"/>
      <c r="AHI62" s="691"/>
      <c r="AHJ62" s="691"/>
      <c r="AHK62" s="691"/>
      <c r="AHL62" s="691"/>
      <c r="AHM62" s="691"/>
      <c r="AHN62" s="691"/>
      <c r="AHO62" s="691"/>
      <c r="AHP62" s="691"/>
      <c r="AHQ62" s="691"/>
      <c r="AHR62" s="691"/>
      <c r="AHS62" s="691"/>
      <c r="AHT62" s="691"/>
      <c r="AHU62" s="691"/>
      <c r="AHV62" s="691"/>
      <c r="AHW62" s="691"/>
      <c r="AHX62" s="691"/>
      <c r="AHY62" s="691"/>
      <c r="AHZ62" s="691"/>
      <c r="AIA62" s="691"/>
      <c r="AIB62" s="691"/>
      <c r="AIC62" s="691"/>
      <c r="AID62" s="691"/>
      <c r="AIE62" s="691"/>
      <c r="AIF62" s="691"/>
      <c r="AIG62" s="691"/>
      <c r="AIH62" s="691"/>
      <c r="AII62" s="691"/>
      <c r="AIJ62" s="691"/>
      <c r="AIK62" s="691"/>
      <c r="AIL62" s="691"/>
      <c r="AIM62" s="691"/>
      <c r="AIN62" s="691"/>
      <c r="AIO62" s="691"/>
      <c r="AIP62" s="691"/>
      <c r="AIQ62" s="691"/>
      <c r="AIR62" s="691"/>
      <c r="AIS62" s="691"/>
      <c r="AIT62" s="691"/>
      <c r="AIU62" s="691"/>
      <c r="AIV62" s="691"/>
      <c r="AIW62" s="691"/>
      <c r="AIX62" s="691"/>
      <c r="AIY62" s="691"/>
      <c r="AIZ62" s="691"/>
      <c r="AJA62" s="691"/>
      <c r="AJB62" s="691"/>
      <c r="AJC62" s="691"/>
      <c r="AJD62" s="691"/>
      <c r="AJE62" s="691"/>
      <c r="AJF62" s="691"/>
      <c r="AJG62" s="691"/>
      <c r="AJH62" s="691"/>
      <c r="AJI62" s="691"/>
      <c r="AJJ62" s="691"/>
      <c r="AJK62" s="691"/>
      <c r="AJL62" s="691"/>
      <c r="AJM62" s="691"/>
      <c r="AJN62" s="691"/>
      <c r="AJO62" s="691"/>
      <c r="AJP62" s="691"/>
      <c r="AJQ62" s="691"/>
      <c r="AJR62" s="691"/>
      <c r="AJS62" s="691"/>
      <c r="AJT62" s="691"/>
      <c r="AJU62" s="691"/>
      <c r="AJV62" s="691"/>
      <c r="AJW62" s="691"/>
      <c r="AJX62" s="691"/>
      <c r="AJY62" s="691"/>
      <c r="AJZ62" s="691"/>
      <c r="AKA62" s="691"/>
      <c r="AKB62" s="691"/>
      <c r="AKC62" s="691"/>
      <c r="AKD62" s="691"/>
      <c r="AKE62" s="691"/>
      <c r="AKF62" s="691"/>
      <c r="AKG62" s="691"/>
      <c r="AKH62" s="691"/>
      <c r="AKI62" s="691"/>
      <c r="AKJ62" s="691"/>
      <c r="AKK62" s="691"/>
      <c r="AKL62" s="691"/>
      <c r="AKM62" s="691"/>
      <c r="AKN62" s="691"/>
      <c r="AKO62" s="691"/>
      <c r="AKP62" s="691"/>
      <c r="AKQ62" s="691"/>
      <c r="AKR62" s="691"/>
      <c r="AKS62" s="691"/>
      <c r="AKT62" s="691"/>
      <c r="AKU62" s="691"/>
      <c r="AKV62" s="691"/>
      <c r="AKW62" s="691"/>
      <c r="AKX62" s="691"/>
      <c r="AKY62" s="691"/>
      <c r="AKZ62" s="691"/>
      <c r="ALA62" s="691"/>
      <c r="ALB62" s="691"/>
      <c r="ALC62" s="691"/>
      <c r="ALD62" s="691"/>
      <c r="ALE62" s="691"/>
      <c r="ALF62" s="691"/>
      <c r="ALG62" s="691"/>
      <c r="ALH62" s="691"/>
      <c r="ALI62" s="691"/>
      <c r="ALJ62" s="691"/>
      <c r="ALK62" s="691"/>
      <c r="ALL62" s="691"/>
      <c r="ALM62" s="691"/>
      <c r="ALN62" s="691"/>
      <c r="ALO62" s="691"/>
      <c r="ALP62" s="691"/>
      <c r="ALQ62" s="691"/>
      <c r="ALR62" s="691"/>
      <c r="ALS62" s="691"/>
      <c r="ALT62" s="691"/>
      <c r="ALU62" s="691"/>
      <c r="ALV62" s="691"/>
      <c r="ALW62" s="691"/>
      <c r="ALX62" s="691"/>
      <c r="ALY62" s="691"/>
      <c r="ALZ62" s="691"/>
      <c r="AMA62" s="691"/>
      <c r="AMB62" s="691"/>
      <c r="AMC62" s="691"/>
      <c r="AMD62" s="691"/>
      <c r="AME62" s="691"/>
      <c r="AMF62" s="691"/>
      <c r="AMG62" s="691"/>
      <c r="AMH62" s="691"/>
      <c r="AMI62" s="691"/>
      <c r="AMJ62" s="691"/>
      <c r="AMK62" s="691"/>
      <c r="AML62" s="691"/>
      <c r="AMM62" s="691"/>
      <c r="AMN62" s="691"/>
      <c r="AMO62" s="691"/>
      <c r="AMP62" s="691"/>
      <c r="AMQ62" s="691"/>
      <c r="AMR62" s="691"/>
      <c r="AMS62" s="691"/>
      <c r="AMT62" s="691"/>
      <c r="AMU62" s="691"/>
      <c r="AMV62" s="691"/>
      <c r="AMW62" s="691"/>
      <c r="AMX62" s="691"/>
      <c r="AMY62" s="691"/>
      <c r="AMZ62" s="691"/>
      <c r="ANA62" s="691"/>
      <c r="ANB62" s="691"/>
      <c r="ANC62" s="691"/>
      <c r="AND62" s="691"/>
      <c r="ANE62" s="691"/>
      <c r="ANF62" s="691"/>
      <c r="ANG62" s="691"/>
      <c r="ANH62" s="691"/>
      <c r="ANI62" s="691"/>
      <c r="ANJ62" s="691"/>
      <c r="ANK62" s="691"/>
      <c r="ANL62" s="691"/>
      <c r="ANM62" s="691"/>
      <c r="ANN62" s="691"/>
      <c r="ANO62" s="691"/>
      <c r="ANP62" s="691"/>
      <c r="ANQ62" s="691"/>
      <c r="ANR62" s="691"/>
      <c r="ANS62" s="691"/>
      <c r="ANT62" s="691"/>
      <c r="ANU62" s="691"/>
      <c r="ANV62" s="691"/>
      <c r="ANW62" s="691"/>
      <c r="ANX62" s="691"/>
      <c r="ANY62" s="691"/>
      <c r="ANZ62" s="691"/>
      <c r="AOA62" s="691"/>
      <c r="AOB62" s="691"/>
      <c r="AOC62" s="691"/>
      <c r="AOD62" s="691"/>
      <c r="AOE62" s="691"/>
      <c r="AOF62" s="691"/>
      <c r="AOG62" s="691"/>
      <c r="AOH62" s="691"/>
      <c r="AOI62" s="691"/>
      <c r="AOJ62" s="691"/>
      <c r="AOK62" s="691"/>
      <c r="AOL62" s="691"/>
      <c r="AOM62" s="691"/>
      <c r="AON62" s="691"/>
      <c r="AOO62" s="691"/>
      <c r="AOP62" s="691"/>
      <c r="AOQ62" s="691"/>
      <c r="AOR62" s="691"/>
      <c r="AOS62" s="691"/>
      <c r="AOT62" s="691"/>
      <c r="AOU62" s="691"/>
      <c r="AOV62" s="691"/>
      <c r="AOW62" s="691"/>
      <c r="AOX62" s="691"/>
      <c r="AOY62" s="691"/>
      <c r="AOZ62" s="691"/>
      <c r="APA62" s="691"/>
      <c r="APB62" s="691"/>
      <c r="APC62" s="691"/>
      <c r="APD62" s="691"/>
      <c r="APE62" s="691"/>
      <c r="APF62" s="691"/>
      <c r="APG62" s="691"/>
      <c r="APH62" s="691"/>
      <c r="API62" s="691"/>
      <c r="APJ62" s="691"/>
      <c r="APK62" s="691"/>
      <c r="APL62" s="691"/>
      <c r="APM62" s="691"/>
      <c r="APN62" s="691"/>
      <c r="APO62" s="691"/>
      <c r="APP62" s="691"/>
      <c r="APQ62" s="691"/>
      <c r="APR62" s="691"/>
      <c r="APS62" s="691"/>
      <c r="APT62" s="691"/>
      <c r="APU62" s="691"/>
      <c r="APV62" s="691"/>
      <c r="APW62" s="691"/>
      <c r="APX62" s="691"/>
      <c r="APY62" s="691"/>
      <c r="APZ62" s="691"/>
      <c r="AQA62" s="691"/>
      <c r="AQB62" s="691"/>
      <c r="AQC62" s="691"/>
      <c r="AQD62" s="691"/>
      <c r="AQE62" s="691"/>
      <c r="AQF62" s="691"/>
      <c r="AQG62" s="691"/>
      <c r="AQH62" s="691"/>
      <c r="AQI62" s="691"/>
      <c r="AQJ62" s="691"/>
      <c r="AQK62" s="691"/>
      <c r="AQL62" s="691"/>
      <c r="AQM62" s="691"/>
      <c r="AQN62" s="691"/>
      <c r="AQO62" s="691"/>
      <c r="AQP62" s="691"/>
      <c r="AQQ62" s="691"/>
      <c r="AQR62" s="691"/>
      <c r="AQS62" s="691"/>
      <c r="AQT62" s="691"/>
      <c r="AQU62" s="691"/>
      <c r="AQV62" s="691"/>
      <c r="AQW62" s="691"/>
      <c r="AQX62" s="691"/>
      <c r="AQY62" s="691"/>
      <c r="AQZ62" s="691"/>
      <c r="ARA62" s="691"/>
      <c r="ARB62" s="691"/>
      <c r="ARC62" s="691"/>
      <c r="ARD62" s="691"/>
      <c r="ARE62" s="691"/>
      <c r="ARF62" s="691"/>
      <c r="ARG62" s="691"/>
      <c r="ARH62" s="691"/>
      <c r="ARI62" s="691"/>
      <c r="ARJ62" s="691"/>
      <c r="ARK62" s="691"/>
      <c r="ARL62" s="691"/>
      <c r="ARM62" s="691"/>
      <c r="ARN62" s="691"/>
      <c r="ARO62" s="691"/>
      <c r="ARP62" s="691"/>
      <c r="ARQ62" s="691"/>
      <c r="ARR62" s="691"/>
      <c r="ARS62" s="691"/>
      <c r="ART62" s="691"/>
      <c r="ARU62" s="691"/>
      <c r="ARV62" s="691"/>
      <c r="ARW62" s="691"/>
      <c r="ARX62" s="691"/>
      <c r="ARY62" s="691"/>
      <c r="ARZ62" s="691"/>
      <c r="ASA62" s="691"/>
      <c r="ASB62" s="691"/>
      <c r="ASC62" s="691"/>
      <c r="ASD62" s="691"/>
      <c r="ASE62" s="691"/>
      <c r="ASF62" s="691"/>
      <c r="ASG62" s="691"/>
      <c r="ASH62" s="691"/>
      <c r="ASI62" s="691"/>
      <c r="ASJ62" s="691"/>
      <c r="ASK62" s="691"/>
      <c r="ASL62" s="691"/>
      <c r="ASM62" s="691"/>
      <c r="ASN62" s="691"/>
      <c r="ASO62" s="691"/>
      <c r="ASP62" s="691"/>
      <c r="ASQ62" s="691"/>
      <c r="ASR62" s="691"/>
      <c r="ASS62" s="691"/>
      <c r="AST62" s="691"/>
      <c r="ASU62" s="691"/>
      <c r="ASV62" s="691"/>
      <c r="ASW62" s="691"/>
      <c r="ASX62" s="691"/>
      <c r="ASY62" s="691"/>
      <c r="ASZ62" s="691"/>
      <c r="ATA62" s="691"/>
      <c r="ATB62" s="691"/>
      <c r="ATC62" s="691"/>
      <c r="ATD62" s="691"/>
      <c r="ATE62" s="691"/>
      <c r="ATF62" s="691"/>
      <c r="ATG62" s="691"/>
      <c r="ATH62" s="691"/>
      <c r="ATI62" s="691"/>
      <c r="ATJ62" s="691"/>
      <c r="ATK62" s="691"/>
      <c r="ATL62" s="691"/>
      <c r="ATM62" s="691"/>
      <c r="ATN62" s="691"/>
      <c r="ATO62" s="691"/>
      <c r="ATP62" s="691"/>
      <c r="ATQ62" s="691"/>
      <c r="ATR62" s="691"/>
      <c r="ATS62" s="691"/>
      <c r="ATT62" s="691"/>
      <c r="ATU62" s="691"/>
      <c r="ATV62" s="691"/>
      <c r="ATW62" s="691"/>
      <c r="ATX62" s="691"/>
      <c r="ATY62" s="691"/>
      <c r="ATZ62" s="691"/>
      <c r="AUA62" s="691"/>
      <c r="AUB62" s="691"/>
      <c r="AUC62" s="691"/>
      <c r="AUD62" s="691"/>
      <c r="AUE62" s="691"/>
      <c r="AUF62" s="691"/>
      <c r="AUG62" s="691"/>
      <c r="AUH62" s="691"/>
      <c r="AUI62" s="691"/>
      <c r="AUJ62" s="691"/>
      <c r="AUK62" s="691"/>
      <c r="AUL62" s="691"/>
      <c r="AUM62" s="691"/>
      <c r="AUN62" s="691"/>
      <c r="AUO62" s="691"/>
      <c r="AUP62" s="691"/>
      <c r="AUQ62" s="691"/>
      <c r="AUR62" s="691"/>
      <c r="AUS62" s="691"/>
      <c r="AUT62" s="691"/>
      <c r="AUU62" s="691"/>
      <c r="AUV62" s="691"/>
      <c r="AUW62" s="691"/>
      <c r="AUX62" s="691"/>
      <c r="AUY62" s="691"/>
      <c r="AUZ62" s="691"/>
      <c r="AVA62" s="691"/>
      <c r="AVB62" s="691"/>
      <c r="AVC62" s="691"/>
      <c r="AVD62" s="691"/>
      <c r="AVE62" s="691"/>
      <c r="AVF62" s="691"/>
      <c r="AVG62" s="691"/>
      <c r="AVH62" s="691"/>
      <c r="AVI62" s="691"/>
      <c r="AVJ62" s="691"/>
      <c r="AVK62" s="691"/>
      <c r="AVL62" s="691"/>
      <c r="AVM62" s="691"/>
      <c r="AVN62" s="691"/>
      <c r="AVO62" s="691"/>
      <c r="AVP62" s="691"/>
      <c r="AVQ62" s="691"/>
      <c r="AVR62" s="691"/>
      <c r="AVS62" s="691"/>
      <c r="AVT62" s="691"/>
      <c r="AVU62" s="691"/>
      <c r="AVV62" s="691"/>
      <c r="AVW62" s="691"/>
      <c r="AVX62" s="691"/>
      <c r="AVY62" s="691"/>
      <c r="AVZ62" s="691"/>
      <c r="AWA62" s="691"/>
      <c r="AWB62" s="691"/>
      <c r="AWC62" s="691"/>
      <c r="AWD62" s="691"/>
      <c r="AWE62" s="691"/>
      <c r="AWF62" s="691"/>
      <c r="AWG62" s="691"/>
      <c r="AWH62" s="691"/>
      <c r="AWI62" s="691"/>
      <c r="AWJ62" s="691"/>
      <c r="AWK62" s="691"/>
      <c r="AWL62" s="691"/>
      <c r="AWM62" s="691"/>
      <c r="AWN62" s="691"/>
      <c r="AWO62" s="691"/>
      <c r="AWP62" s="691"/>
      <c r="AWQ62" s="691"/>
      <c r="AWR62" s="691"/>
      <c r="AWS62" s="691"/>
      <c r="AWT62" s="691"/>
      <c r="AWU62" s="691"/>
      <c r="AWV62" s="691"/>
      <c r="AWW62" s="691"/>
      <c r="AWX62" s="691"/>
      <c r="AWY62" s="691"/>
      <c r="AWZ62" s="691"/>
      <c r="AXA62" s="691"/>
      <c r="AXB62" s="691"/>
      <c r="AXC62" s="691"/>
      <c r="AXD62" s="691"/>
      <c r="AXE62" s="691"/>
      <c r="AXF62" s="691"/>
      <c r="AXG62" s="691"/>
      <c r="AXH62" s="691"/>
      <c r="AXI62" s="691"/>
      <c r="AXJ62" s="691"/>
      <c r="AXK62" s="691"/>
      <c r="AXL62" s="691"/>
      <c r="AXM62" s="691"/>
      <c r="AXN62" s="691"/>
      <c r="AXO62" s="691"/>
      <c r="AXP62" s="691"/>
      <c r="AXQ62" s="691"/>
      <c r="AXR62" s="691"/>
      <c r="AXS62" s="691"/>
      <c r="AXT62" s="691"/>
      <c r="AXU62" s="691"/>
      <c r="AXV62" s="691"/>
      <c r="AXW62" s="691"/>
      <c r="AXX62" s="691"/>
      <c r="AXY62" s="691"/>
      <c r="AXZ62" s="691"/>
      <c r="AYA62" s="691"/>
      <c r="AYB62" s="691"/>
      <c r="AYC62" s="691"/>
      <c r="AYD62" s="691"/>
      <c r="AYE62" s="691"/>
      <c r="AYF62" s="691"/>
      <c r="AYG62" s="691"/>
      <c r="AYH62" s="691"/>
      <c r="AYI62" s="691"/>
      <c r="AYJ62" s="691"/>
      <c r="AYK62" s="691"/>
      <c r="AYL62" s="691"/>
      <c r="AYM62" s="691"/>
      <c r="AYN62" s="691"/>
      <c r="AYO62" s="691"/>
      <c r="AYP62" s="691"/>
      <c r="AYQ62" s="691"/>
      <c r="AYR62" s="691"/>
      <c r="AYS62" s="691"/>
      <c r="AYT62" s="691"/>
      <c r="AYU62" s="691"/>
      <c r="AYV62" s="691"/>
      <c r="AYW62" s="691"/>
      <c r="AYX62" s="691"/>
      <c r="AYY62" s="691"/>
      <c r="AYZ62" s="691"/>
      <c r="AZA62" s="691"/>
      <c r="AZB62" s="691"/>
      <c r="AZC62" s="691"/>
      <c r="AZD62" s="691"/>
      <c r="AZE62" s="691"/>
      <c r="AZF62" s="691"/>
      <c r="AZG62" s="691"/>
      <c r="AZH62" s="691"/>
      <c r="AZI62" s="691"/>
      <c r="AZJ62" s="691"/>
      <c r="AZK62" s="691"/>
      <c r="AZL62" s="691"/>
      <c r="AZM62" s="691"/>
      <c r="AZN62" s="691"/>
      <c r="AZO62" s="691"/>
      <c r="AZP62" s="691"/>
      <c r="AZQ62" s="691"/>
      <c r="AZR62" s="691"/>
      <c r="AZS62" s="691"/>
      <c r="AZT62" s="691"/>
      <c r="AZU62" s="691"/>
      <c r="AZV62" s="691"/>
      <c r="AZW62" s="691"/>
      <c r="AZX62" s="691"/>
      <c r="AZY62" s="691"/>
      <c r="AZZ62" s="691"/>
      <c r="BAA62" s="691"/>
      <c r="BAB62" s="691"/>
      <c r="BAC62" s="691"/>
      <c r="BAD62" s="691"/>
      <c r="BAE62" s="691"/>
      <c r="BAF62" s="691"/>
      <c r="BAG62" s="691"/>
      <c r="BAH62" s="691"/>
      <c r="BAI62" s="691"/>
      <c r="BAJ62" s="691"/>
      <c r="BAK62" s="691"/>
      <c r="BAL62" s="691"/>
      <c r="BAM62" s="691"/>
      <c r="BAN62" s="691"/>
      <c r="BAO62" s="691"/>
      <c r="BAP62" s="691"/>
      <c r="BAQ62" s="691"/>
      <c r="BAR62" s="691"/>
      <c r="BAS62" s="691"/>
      <c r="BAT62" s="691"/>
      <c r="BAU62" s="691"/>
      <c r="BAV62" s="691"/>
      <c r="BAW62" s="691"/>
      <c r="BAX62" s="691"/>
      <c r="BAY62" s="691"/>
      <c r="BAZ62" s="691"/>
      <c r="BBA62" s="691"/>
      <c r="BBB62" s="691"/>
      <c r="BBC62" s="691"/>
      <c r="BBD62" s="691"/>
      <c r="BBE62" s="691"/>
      <c r="BBF62" s="691"/>
      <c r="BBG62" s="691"/>
      <c r="BBH62" s="691"/>
      <c r="BBI62" s="691"/>
      <c r="BBJ62" s="691"/>
      <c r="BBK62" s="691"/>
      <c r="BBL62" s="691"/>
      <c r="BBM62" s="691"/>
      <c r="BBN62" s="691"/>
      <c r="BBO62" s="691"/>
      <c r="BBP62" s="691"/>
      <c r="BBQ62" s="691"/>
      <c r="BBR62" s="691"/>
      <c r="BBS62" s="691"/>
      <c r="BBT62" s="691"/>
      <c r="BBU62" s="691"/>
      <c r="BBV62" s="691"/>
      <c r="BBW62" s="691"/>
      <c r="BBX62" s="691"/>
      <c r="BBY62" s="691"/>
      <c r="BBZ62" s="691"/>
      <c r="BCA62" s="691"/>
      <c r="BCB62" s="691"/>
      <c r="BCC62" s="691"/>
      <c r="BCD62" s="691"/>
      <c r="BCE62" s="691"/>
      <c r="BCF62" s="691"/>
      <c r="BCG62" s="691"/>
      <c r="BCH62" s="691"/>
      <c r="BCI62" s="691"/>
      <c r="BCJ62" s="691"/>
      <c r="BCK62" s="691"/>
      <c r="BCL62" s="691"/>
      <c r="BCM62" s="691"/>
      <c r="BCN62" s="691"/>
      <c r="BCO62" s="691"/>
      <c r="BCP62" s="691"/>
      <c r="BCQ62" s="691"/>
      <c r="BCR62" s="691"/>
      <c r="BCS62" s="691"/>
      <c r="BCT62" s="691"/>
      <c r="BCU62" s="691"/>
      <c r="BCV62" s="691"/>
      <c r="BCW62" s="691"/>
      <c r="BCX62" s="691"/>
      <c r="BCY62" s="691"/>
      <c r="BCZ62" s="691"/>
      <c r="BDA62" s="691"/>
      <c r="BDB62" s="691"/>
      <c r="BDC62" s="691"/>
      <c r="BDD62" s="691"/>
      <c r="BDE62" s="691"/>
      <c r="BDF62" s="691"/>
      <c r="BDG62" s="691"/>
      <c r="BDH62" s="691"/>
      <c r="BDI62" s="691"/>
      <c r="BDJ62" s="691"/>
      <c r="BDK62" s="691"/>
      <c r="BDL62" s="691"/>
      <c r="BDM62" s="691"/>
      <c r="BDN62" s="691"/>
      <c r="BDO62" s="691"/>
      <c r="BDP62" s="691"/>
      <c r="BDQ62" s="691"/>
      <c r="BDR62" s="691"/>
      <c r="BDS62" s="691"/>
      <c r="BDT62" s="691"/>
      <c r="BDU62" s="691"/>
      <c r="BDV62" s="691"/>
      <c r="BDW62" s="691"/>
      <c r="BDX62" s="691"/>
      <c r="BDY62" s="691"/>
      <c r="BDZ62" s="691"/>
      <c r="BEA62" s="691"/>
      <c r="BEB62" s="691"/>
      <c r="BEC62" s="691"/>
      <c r="BED62" s="691"/>
      <c r="BEE62" s="691"/>
      <c r="BEF62" s="691"/>
      <c r="BEG62" s="691"/>
      <c r="BEH62" s="691"/>
      <c r="BEI62" s="691"/>
      <c r="BEJ62" s="691"/>
      <c r="BEK62" s="691"/>
      <c r="BEL62" s="691"/>
      <c r="BEM62" s="691"/>
      <c r="BEN62" s="691"/>
      <c r="BEO62" s="691"/>
      <c r="BEP62" s="691"/>
      <c r="BEQ62" s="691"/>
      <c r="BER62" s="691"/>
      <c r="BES62" s="691"/>
      <c r="BET62" s="691"/>
      <c r="BEU62" s="691"/>
      <c r="BEV62" s="691"/>
      <c r="BEW62" s="691"/>
      <c r="BEX62" s="691"/>
      <c r="BEY62" s="691"/>
      <c r="BEZ62" s="691"/>
      <c r="BFA62" s="691"/>
      <c r="BFB62" s="691"/>
      <c r="BFC62" s="691"/>
      <c r="BFD62" s="691"/>
      <c r="BFE62" s="691"/>
      <c r="BFF62" s="691"/>
      <c r="BFG62" s="691"/>
      <c r="BFH62" s="691"/>
      <c r="BFI62" s="691"/>
      <c r="BFJ62" s="691"/>
      <c r="BFK62" s="691"/>
      <c r="BFL62" s="691"/>
      <c r="BFM62" s="691"/>
      <c r="BFN62" s="691"/>
      <c r="BFO62" s="691"/>
      <c r="BFP62" s="691"/>
      <c r="BFQ62" s="691"/>
      <c r="BFR62" s="691"/>
      <c r="BFS62" s="691"/>
      <c r="BFT62" s="691"/>
      <c r="BFU62" s="691"/>
      <c r="BFV62" s="691"/>
      <c r="BFW62" s="691"/>
      <c r="BFX62" s="691"/>
      <c r="BFY62" s="691"/>
      <c r="BFZ62" s="691"/>
      <c r="BGA62" s="691"/>
      <c r="BGB62" s="691"/>
      <c r="BGC62" s="691"/>
      <c r="BGD62" s="691"/>
      <c r="BGE62" s="691"/>
      <c r="BGF62" s="691"/>
      <c r="BGG62" s="691"/>
      <c r="BGH62" s="691"/>
      <c r="BGI62" s="691"/>
      <c r="BGJ62" s="691"/>
      <c r="BGK62" s="691"/>
      <c r="BGL62" s="691"/>
      <c r="BGM62" s="691"/>
      <c r="BGN62" s="691"/>
      <c r="BGO62" s="691"/>
      <c r="BGP62" s="691"/>
      <c r="BGQ62" s="691"/>
      <c r="BGR62" s="691"/>
      <c r="BGS62" s="691"/>
      <c r="BGT62" s="691"/>
      <c r="BGU62" s="691"/>
      <c r="BGV62" s="691"/>
      <c r="BGW62" s="691"/>
      <c r="BGX62" s="691"/>
      <c r="BGY62" s="691"/>
      <c r="BGZ62" s="691"/>
      <c r="BHA62" s="691"/>
      <c r="BHB62" s="691"/>
      <c r="BHC62" s="691"/>
      <c r="BHD62" s="691"/>
      <c r="BHE62" s="691"/>
      <c r="BHF62" s="691"/>
      <c r="BHG62" s="691"/>
      <c r="BHH62" s="691"/>
      <c r="BHI62" s="691"/>
      <c r="BHJ62" s="691"/>
      <c r="BHK62" s="691"/>
      <c r="BHL62" s="691"/>
      <c r="BHM62" s="691"/>
      <c r="BHN62" s="691"/>
      <c r="BHO62" s="691"/>
      <c r="BHP62" s="691"/>
      <c r="BHQ62" s="691"/>
      <c r="BHR62" s="691"/>
      <c r="BHS62" s="691"/>
      <c r="BHT62" s="691"/>
      <c r="BHU62" s="691"/>
      <c r="BHV62" s="691"/>
      <c r="BHW62" s="691"/>
      <c r="BHX62" s="691"/>
      <c r="BHY62" s="691"/>
      <c r="BHZ62" s="691"/>
      <c r="BIA62" s="691"/>
      <c r="BIB62" s="691"/>
      <c r="BIC62" s="691"/>
      <c r="BID62" s="691"/>
      <c r="BIE62" s="691"/>
      <c r="BIF62" s="691"/>
      <c r="BIG62" s="691"/>
      <c r="BIH62" s="691"/>
      <c r="BII62" s="691"/>
      <c r="BIJ62" s="691"/>
      <c r="BIK62" s="691"/>
      <c r="BIL62" s="691"/>
      <c r="BIM62" s="691"/>
      <c r="BIN62" s="691"/>
      <c r="BIO62" s="691"/>
      <c r="BIP62" s="691"/>
      <c r="BIQ62" s="691"/>
      <c r="BIR62" s="691"/>
      <c r="BIS62" s="691"/>
      <c r="BIT62" s="691"/>
      <c r="BIU62" s="691"/>
      <c r="BIV62" s="691"/>
      <c r="BIW62" s="691"/>
      <c r="BIX62" s="691"/>
      <c r="BIY62" s="691"/>
      <c r="BIZ62" s="691"/>
      <c r="BJA62" s="691"/>
      <c r="BJB62" s="691"/>
      <c r="BJC62" s="691"/>
      <c r="BJD62" s="691"/>
      <c r="BJE62" s="691"/>
      <c r="BJF62" s="691"/>
      <c r="BJG62" s="691"/>
      <c r="BJH62" s="691"/>
      <c r="BJI62" s="691"/>
      <c r="BJJ62" s="691"/>
      <c r="BJK62" s="691"/>
      <c r="BJL62" s="691"/>
      <c r="BJM62" s="691"/>
      <c r="BJN62" s="691"/>
      <c r="BJO62" s="691"/>
      <c r="BJP62" s="691"/>
      <c r="BJQ62" s="691"/>
      <c r="BJR62" s="691"/>
      <c r="BJS62" s="691"/>
      <c r="BJT62" s="691"/>
      <c r="BJU62" s="691"/>
      <c r="BJV62" s="691"/>
      <c r="BJW62" s="691"/>
      <c r="BJX62" s="691"/>
      <c r="BJY62" s="691"/>
      <c r="BJZ62" s="691"/>
      <c r="BKA62" s="691"/>
      <c r="BKB62" s="691"/>
      <c r="BKC62" s="691"/>
      <c r="BKD62" s="691"/>
      <c r="BKE62" s="691"/>
      <c r="BKF62" s="691"/>
      <c r="BKG62" s="691"/>
      <c r="BKH62" s="691"/>
      <c r="BKI62" s="691"/>
      <c r="BKJ62" s="691"/>
      <c r="BKK62" s="691"/>
      <c r="BKL62" s="691"/>
      <c r="BKM62" s="691"/>
      <c r="BKN62" s="691"/>
      <c r="BKO62" s="691"/>
      <c r="BKP62" s="691"/>
      <c r="BKQ62" s="691"/>
      <c r="BKR62" s="691"/>
      <c r="BKS62" s="691"/>
      <c r="BKT62" s="691"/>
      <c r="BKU62" s="691"/>
      <c r="BKV62" s="691"/>
      <c r="BKW62" s="691"/>
      <c r="BKX62" s="691"/>
      <c r="BKY62" s="691"/>
      <c r="BKZ62" s="691"/>
      <c r="BLA62" s="691"/>
      <c r="BLB62" s="691"/>
      <c r="BLC62" s="691"/>
      <c r="BLD62" s="691"/>
      <c r="BLE62" s="691"/>
      <c r="BLF62" s="691"/>
      <c r="BLG62" s="691"/>
      <c r="BLH62" s="691"/>
      <c r="BLI62" s="691"/>
      <c r="BLJ62" s="691"/>
      <c r="BLK62" s="691"/>
      <c r="BLL62" s="691"/>
      <c r="BLM62" s="691"/>
      <c r="BLN62" s="691"/>
      <c r="BLO62" s="691"/>
      <c r="BLP62" s="691"/>
      <c r="BLQ62" s="691"/>
      <c r="BLR62" s="691"/>
      <c r="BLS62" s="691"/>
      <c r="BLT62" s="691"/>
      <c r="BLU62" s="691"/>
      <c r="BLV62" s="691"/>
      <c r="BLW62" s="691"/>
      <c r="BLX62" s="691"/>
      <c r="BLY62" s="691"/>
      <c r="BLZ62" s="691"/>
      <c r="BMA62" s="691"/>
      <c r="BMB62" s="691"/>
      <c r="BMC62" s="691"/>
      <c r="BMD62" s="691"/>
      <c r="BME62" s="691"/>
      <c r="BMF62" s="691"/>
      <c r="BMG62" s="691"/>
      <c r="BMH62" s="691"/>
      <c r="BMI62" s="691"/>
      <c r="BMJ62" s="691"/>
      <c r="BMK62" s="691"/>
      <c r="BML62" s="691"/>
      <c r="BMM62" s="691"/>
      <c r="BMN62" s="691"/>
      <c r="BMO62" s="691"/>
      <c r="BMP62" s="691"/>
      <c r="BMQ62" s="691"/>
      <c r="BMR62" s="691"/>
      <c r="BMS62" s="691"/>
      <c r="BMT62" s="691"/>
      <c r="BMU62" s="691"/>
      <c r="BMV62" s="691"/>
      <c r="BMW62" s="691"/>
      <c r="BMX62" s="691"/>
      <c r="BMY62" s="691"/>
      <c r="BMZ62" s="691"/>
      <c r="BNA62" s="691"/>
      <c r="BNB62" s="691"/>
      <c r="BNC62" s="691"/>
      <c r="BND62" s="691"/>
      <c r="BNE62" s="691"/>
      <c r="BNF62" s="691"/>
      <c r="BNG62" s="691"/>
      <c r="BNH62" s="691"/>
      <c r="BNI62" s="691"/>
      <c r="BNJ62" s="691"/>
      <c r="BNK62" s="691"/>
      <c r="BNL62" s="691"/>
      <c r="BNM62" s="691"/>
      <c r="BNN62" s="691"/>
      <c r="BNO62" s="691"/>
      <c r="BNP62" s="691"/>
      <c r="BNQ62" s="691"/>
      <c r="BNR62" s="691"/>
      <c r="BNS62" s="691"/>
      <c r="BNT62" s="691"/>
      <c r="BNU62" s="691"/>
      <c r="BNV62" s="691"/>
      <c r="BNW62" s="691"/>
      <c r="BNX62" s="691"/>
      <c r="BNY62" s="691"/>
      <c r="BNZ62" s="691"/>
      <c r="BOA62" s="691"/>
      <c r="BOB62" s="691"/>
      <c r="BOC62" s="691"/>
      <c r="BOD62" s="691"/>
      <c r="BOE62" s="691"/>
      <c r="BOF62" s="691"/>
      <c r="BOG62" s="691"/>
      <c r="BOH62" s="691"/>
      <c r="BOI62" s="691"/>
      <c r="BOJ62" s="691"/>
      <c r="BOK62" s="691"/>
      <c r="BOL62" s="691"/>
      <c r="BOM62" s="691"/>
      <c r="BON62" s="691"/>
      <c r="BOO62" s="691"/>
      <c r="BOP62" s="691"/>
      <c r="BOQ62" s="691"/>
      <c r="BOR62" s="691"/>
      <c r="BOS62" s="691"/>
      <c r="BOT62" s="691"/>
      <c r="BOU62" s="691"/>
      <c r="BOV62" s="691"/>
      <c r="BOW62" s="691"/>
      <c r="BOX62" s="691"/>
      <c r="BOY62" s="691"/>
      <c r="BOZ62" s="691"/>
      <c r="BPA62" s="691"/>
      <c r="BPB62" s="691"/>
      <c r="BPC62" s="691"/>
      <c r="BPD62" s="691"/>
      <c r="BPE62" s="691"/>
      <c r="BPF62" s="691"/>
      <c r="BPG62" s="691"/>
      <c r="BPH62" s="691"/>
      <c r="BPI62" s="691"/>
      <c r="BPJ62" s="691"/>
      <c r="BPK62" s="691"/>
      <c r="BPL62" s="691"/>
      <c r="BPM62" s="691"/>
      <c r="BPN62" s="691"/>
      <c r="BPO62" s="691"/>
      <c r="BPP62" s="691"/>
      <c r="BPQ62" s="691"/>
      <c r="BPR62" s="691"/>
      <c r="BPS62" s="691"/>
      <c r="BPT62" s="691"/>
      <c r="BPU62" s="691"/>
      <c r="BPV62" s="691"/>
      <c r="BPW62" s="691"/>
      <c r="BPX62" s="691"/>
      <c r="BPY62" s="691"/>
      <c r="BPZ62" s="691"/>
      <c r="BQA62" s="691"/>
      <c r="BQB62" s="691"/>
      <c r="BQC62" s="691"/>
      <c r="BQD62" s="691"/>
      <c r="BQE62" s="691"/>
      <c r="BQF62" s="691"/>
      <c r="BQG62" s="691"/>
      <c r="BQH62" s="691"/>
      <c r="BQI62" s="691"/>
      <c r="BQJ62" s="691"/>
      <c r="BQK62" s="691"/>
      <c r="BQL62" s="691"/>
      <c r="BQM62" s="691"/>
      <c r="BQN62" s="691"/>
      <c r="BQO62" s="691"/>
      <c r="BQP62" s="691"/>
      <c r="BQQ62" s="691"/>
      <c r="BQR62" s="691"/>
      <c r="BQS62" s="691"/>
      <c r="BQT62" s="691"/>
      <c r="BQU62" s="691"/>
      <c r="BQV62" s="691"/>
      <c r="BQW62" s="691"/>
      <c r="BQX62" s="691"/>
      <c r="BQY62" s="691"/>
      <c r="BQZ62" s="691"/>
      <c r="BRA62" s="691"/>
      <c r="BRB62" s="691"/>
      <c r="BRC62" s="691"/>
      <c r="BRD62" s="691"/>
      <c r="BRE62" s="691"/>
      <c r="BRF62" s="691"/>
      <c r="BRG62" s="691"/>
      <c r="BRH62" s="691"/>
      <c r="BRI62" s="691"/>
      <c r="BRJ62" s="691"/>
      <c r="BRK62" s="691"/>
      <c r="BRL62" s="691"/>
      <c r="BRM62" s="691"/>
      <c r="BRN62" s="691"/>
      <c r="BRO62" s="691"/>
      <c r="BRP62" s="691"/>
      <c r="BRQ62" s="691"/>
      <c r="BRR62" s="691"/>
      <c r="BRS62" s="691"/>
      <c r="BRT62" s="691"/>
      <c r="BRU62" s="691"/>
      <c r="BRV62" s="691"/>
      <c r="BRW62" s="691"/>
      <c r="BRX62" s="691"/>
      <c r="BRY62" s="691"/>
      <c r="BRZ62" s="691"/>
      <c r="BSA62" s="691"/>
      <c r="BSB62" s="691"/>
      <c r="BSC62" s="691"/>
      <c r="BSD62" s="691"/>
      <c r="BSE62" s="691"/>
      <c r="BSF62" s="691"/>
      <c r="BSG62" s="691"/>
      <c r="BSH62" s="691"/>
      <c r="BSI62" s="691"/>
      <c r="BSJ62" s="691"/>
      <c r="BSK62" s="691"/>
      <c r="BSL62" s="691"/>
      <c r="BSM62" s="691"/>
      <c r="BSN62" s="691"/>
      <c r="BSO62" s="691"/>
      <c r="BSP62" s="691"/>
      <c r="BSQ62" s="691"/>
      <c r="BSR62" s="691"/>
      <c r="BSS62" s="691"/>
      <c r="BST62" s="691"/>
      <c r="BSU62" s="691"/>
      <c r="BSV62" s="691"/>
      <c r="BSW62" s="691"/>
      <c r="BSX62" s="691"/>
      <c r="BSY62" s="691"/>
      <c r="BSZ62" s="691"/>
      <c r="BTA62" s="691"/>
      <c r="BTB62" s="691"/>
      <c r="BTC62" s="691"/>
      <c r="BTD62" s="691"/>
      <c r="BTE62" s="691"/>
      <c r="BTF62" s="691"/>
      <c r="BTG62" s="691"/>
      <c r="BTH62" s="691"/>
      <c r="BTI62" s="691"/>
      <c r="BTJ62" s="691"/>
      <c r="BTK62" s="691"/>
      <c r="BTL62" s="691"/>
      <c r="BTM62" s="691"/>
      <c r="BTN62" s="691"/>
      <c r="BTO62" s="691"/>
      <c r="BTP62" s="691"/>
      <c r="BTQ62" s="691"/>
      <c r="BTR62" s="691"/>
      <c r="BTS62" s="691"/>
      <c r="BTT62" s="691"/>
      <c r="BTU62" s="691"/>
      <c r="BTV62" s="691"/>
      <c r="BTW62" s="691"/>
      <c r="BTX62" s="691"/>
      <c r="BTY62" s="691"/>
      <c r="BTZ62" s="691"/>
      <c r="BUA62" s="691"/>
      <c r="BUB62" s="691"/>
      <c r="BUC62" s="691"/>
      <c r="BUD62" s="691"/>
      <c r="BUE62" s="691"/>
      <c r="BUF62" s="691"/>
      <c r="BUG62" s="691"/>
      <c r="BUH62" s="691"/>
      <c r="BUI62" s="691"/>
      <c r="BUJ62" s="691"/>
      <c r="BUK62" s="691"/>
      <c r="BUL62" s="691"/>
      <c r="BUM62" s="691"/>
      <c r="BUN62" s="691"/>
      <c r="BUO62" s="691"/>
      <c r="BUP62" s="691"/>
      <c r="BUQ62" s="691"/>
      <c r="BUR62" s="691"/>
      <c r="BUS62" s="691"/>
      <c r="BUT62" s="691"/>
      <c r="BUU62" s="691"/>
      <c r="BUV62" s="691"/>
      <c r="BUW62" s="691"/>
      <c r="BUX62" s="691"/>
      <c r="BUY62" s="691"/>
      <c r="BUZ62" s="691"/>
      <c r="BVA62" s="691"/>
      <c r="BVB62" s="691"/>
      <c r="BVC62" s="691"/>
      <c r="BVD62" s="691"/>
      <c r="BVE62" s="691"/>
      <c r="BVF62" s="691"/>
      <c r="BVG62" s="691"/>
      <c r="BVH62" s="691"/>
      <c r="BVI62" s="691"/>
      <c r="BVJ62" s="691"/>
      <c r="BVK62" s="691"/>
      <c r="BVL62" s="691"/>
      <c r="BVM62" s="691"/>
      <c r="BVN62" s="691"/>
      <c r="BVO62" s="691"/>
      <c r="BVP62" s="691"/>
      <c r="BVQ62" s="691"/>
      <c r="BVR62" s="691"/>
      <c r="BVS62" s="691"/>
      <c r="BVT62" s="691"/>
      <c r="BVU62" s="691"/>
      <c r="BVV62" s="691"/>
      <c r="BVW62" s="691"/>
      <c r="BVX62" s="691"/>
      <c r="BVY62" s="691"/>
      <c r="BVZ62" s="691"/>
      <c r="BWA62" s="691"/>
      <c r="BWB62" s="691"/>
      <c r="BWC62" s="691"/>
      <c r="BWD62" s="691"/>
      <c r="BWE62" s="691"/>
      <c r="BWF62" s="691"/>
      <c r="BWG62" s="691"/>
      <c r="BWH62" s="691"/>
      <c r="BWI62" s="691"/>
      <c r="BWJ62" s="691"/>
      <c r="BWK62" s="691"/>
      <c r="BWL62" s="691"/>
      <c r="BWM62" s="691"/>
      <c r="BWN62" s="691"/>
      <c r="BWO62" s="691"/>
      <c r="BWP62" s="691"/>
      <c r="BWQ62" s="691"/>
      <c r="BWR62" s="691"/>
      <c r="BWS62" s="691"/>
      <c r="BWT62" s="691"/>
      <c r="BWU62" s="691"/>
      <c r="BWV62" s="691"/>
      <c r="BWW62" s="691"/>
      <c r="BWX62" s="691"/>
      <c r="BWY62" s="691"/>
      <c r="BWZ62" s="691"/>
      <c r="BXA62" s="691"/>
      <c r="BXB62" s="691"/>
      <c r="BXC62" s="691"/>
      <c r="BXD62" s="691"/>
      <c r="BXE62" s="691"/>
      <c r="BXF62" s="691"/>
      <c r="BXG62" s="691"/>
      <c r="BXH62" s="691"/>
      <c r="BXI62" s="691"/>
      <c r="BXJ62" s="691"/>
      <c r="BXK62" s="691"/>
      <c r="BXL62" s="691"/>
      <c r="BXM62" s="691"/>
      <c r="BXN62" s="691"/>
      <c r="BXO62" s="691"/>
      <c r="BXP62" s="691"/>
      <c r="BXQ62" s="691"/>
      <c r="BXR62" s="691"/>
      <c r="BXS62" s="691"/>
      <c r="BXT62" s="691"/>
      <c r="BXU62" s="691"/>
      <c r="BXV62" s="691"/>
      <c r="BXW62" s="691"/>
      <c r="BXX62" s="691"/>
      <c r="BXY62" s="691"/>
      <c r="BXZ62" s="691"/>
      <c r="BYA62" s="691"/>
      <c r="BYB62" s="691"/>
      <c r="BYC62" s="691"/>
      <c r="BYD62" s="691"/>
      <c r="BYE62" s="691"/>
      <c r="BYF62" s="691"/>
      <c r="BYG62" s="691"/>
      <c r="BYH62" s="691"/>
      <c r="BYI62" s="691"/>
      <c r="BYJ62" s="691"/>
      <c r="BYK62" s="691"/>
      <c r="BYL62" s="691"/>
      <c r="BYM62" s="691"/>
      <c r="BYN62" s="691"/>
      <c r="BYO62" s="691"/>
      <c r="BYP62" s="691"/>
      <c r="BYQ62" s="691"/>
      <c r="BYR62" s="691"/>
      <c r="BYS62" s="691"/>
      <c r="BYT62" s="691"/>
      <c r="BYU62" s="691"/>
      <c r="BYV62" s="691"/>
      <c r="BYW62" s="691"/>
      <c r="BYX62" s="691"/>
      <c r="BYY62" s="691"/>
      <c r="BYZ62" s="691"/>
      <c r="BZA62" s="691"/>
      <c r="BZB62" s="691"/>
      <c r="BZC62" s="691"/>
      <c r="BZD62" s="691"/>
      <c r="BZE62" s="691"/>
      <c r="BZF62" s="691"/>
      <c r="BZG62" s="691"/>
      <c r="BZH62" s="691"/>
      <c r="BZI62" s="691"/>
      <c r="BZJ62" s="691"/>
      <c r="BZK62" s="691"/>
      <c r="BZL62" s="691"/>
      <c r="BZM62" s="691"/>
      <c r="BZN62" s="691"/>
      <c r="BZO62" s="691"/>
      <c r="BZP62" s="691"/>
      <c r="BZQ62" s="691"/>
      <c r="BZR62" s="691"/>
      <c r="BZS62" s="691"/>
      <c r="BZT62" s="691"/>
      <c r="BZU62" s="691"/>
      <c r="BZV62" s="691"/>
      <c r="BZW62" s="691"/>
      <c r="BZX62" s="691"/>
      <c r="BZY62" s="691"/>
      <c r="BZZ62" s="691"/>
      <c r="CAA62" s="691"/>
      <c r="CAB62" s="691"/>
      <c r="CAC62" s="691"/>
      <c r="CAD62" s="691"/>
      <c r="CAE62" s="691"/>
      <c r="CAF62" s="691"/>
      <c r="CAG62" s="691"/>
      <c r="CAH62" s="691"/>
      <c r="CAI62" s="691"/>
      <c r="CAJ62" s="691"/>
      <c r="CAK62" s="691"/>
      <c r="CAL62" s="691"/>
      <c r="CAM62" s="691"/>
      <c r="CAN62" s="691"/>
      <c r="CAO62" s="691"/>
      <c r="CAP62" s="691"/>
      <c r="CAQ62" s="691"/>
      <c r="CAR62" s="691"/>
      <c r="CAS62" s="691"/>
      <c r="CAT62" s="691"/>
      <c r="CAU62" s="691"/>
      <c r="CAV62" s="691"/>
      <c r="CAW62" s="691"/>
      <c r="CAX62" s="691"/>
      <c r="CAY62" s="691"/>
      <c r="CAZ62" s="691"/>
      <c r="CBA62" s="691"/>
      <c r="CBB62" s="691"/>
      <c r="CBC62" s="691"/>
      <c r="CBD62" s="691"/>
      <c r="CBE62" s="691"/>
      <c r="CBF62" s="691"/>
      <c r="CBG62" s="691"/>
      <c r="CBH62" s="691"/>
      <c r="CBI62" s="691"/>
      <c r="CBJ62" s="691"/>
      <c r="CBK62" s="691"/>
      <c r="CBL62" s="691"/>
      <c r="CBM62" s="691"/>
      <c r="CBN62" s="691"/>
      <c r="CBO62" s="691"/>
      <c r="CBP62" s="691"/>
      <c r="CBQ62" s="691"/>
      <c r="CBR62" s="691"/>
      <c r="CBS62" s="691"/>
      <c r="CBT62" s="691"/>
      <c r="CBU62" s="691"/>
      <c r="CBV62" s="691"/>
      <c r="CBW62" s="691"/>
      <c r="CBX62" s="691"/>
      <c r="CBY62" s="691"/>
      <c r="CBZ62" s="691"/>
      <c r="CCA62" s="691"/>
      <c r="CCB62" s="691"/>
      <c r="CCC62" s="691"/>
      <c r="CCD62" s="691"/>
      <c r="CCE62" s="691"/>
      <c r="CCF62" s="691"/>
      <c r="CCG62" s="691"/>
      <c r="CCH62" s="691"/>
      <c r="CCI62" s="691"/>
      <c r="CCJ62" s="691"/>
      <c r="CCK62" s="691"/>
      <c r="CCL62" s="691"/>
      <c r="CCM62" s="691"/>
      <c r="CCN62" s="691"/>
      <c r="CCO62" s="691"/>
      <c r="CCP62" s="691"/>
      <c r="CCQ62" s="691"/>
      <c r="CCR62" s="691"/>
      <c r="CCS62" s="691"/>
      <c r="CCT62" s="691"/>
      <c r="CCU62" s="691"/>
      <c r="CCV62" s="691"/>
      <c r="CCW62" s="691"/>
      <c r="CCX62" s="691"/>
      <c r="CCY62" s="691"/>
      <c r="CCZ62" s="691"/>
      <c r="CDA62" s="691"/>
      <c r="CDB62" s="691"/>
      <c r="CDC62" s="691"/>
      <c r="CDD62" s="691"/>
      <c r="CDE62" s="691"/>
      <c r="CDF62" s="691"/>
      <c r="CDG62" s="691"/>
      <c r="CDH62" s="691"/>
      <c r="CDI62" s="691"/>
      <c r="CDJ62" s="691"/>
      <c r="CDK62" s="691"/>
      <c r="CDL62" s="691"/>
      <c r="CDM62" s="691"/>
      <c r="CDN62" s="691"/>
      <c r="CDO62" s="691"/>
      <c r="CDP62" s="691"/>
      <c r="CDQ62" s="691"/>
      <c r="CDR62" s="691"/>
      <c r="CDS62" s="691"/>
      <c r="CDT62" s="691"/>
      <c r="CDU62" s="691"/>
      <c r="CDV62" s="691"/>
      <c r="CDW62" s="691"/>
      <c r="CDX62" s="691"/>
      <c r="CDY62" s="691"/>
      <c r="CDZ62" s="691"/>
      <c r="CEA62" s="691"/>
      <c r="CEB62" s="691"/>
      <c r="CEC62" s="691"/>
      <c r="CED62" s="691"/>
      <c r="CEE62" s="691"/>
      <c r="CEF62" s="691"/>
      <c r="CEG62" s="691"/>
      <c r="CEH62" s="691"/>
      <c r="CEI62" s="691"/>
      <c r="CEJ62" s="691"/>
      <c r="CEK62" s="691"/>
      <c r="CEL62" s="691"/>
      <c r="CEM62" s="691"/>
      <c r="CEN62" s="691"/>
      <c r="CEO62" s="691"/>
      <c r="CEP62" s="691"/>
      <c r="CEQ62" s="691"/>
      <c r="CER62" s="691"/>
      <c r="CES62" s="691"/>
      <c r="CET62" s="691"/>
      <c r="CEU62" s="691"/>
      <c r="CEV62" s="691"/>
      <c r="CEW62" s="691"/>
      <c r="CEX62" s="691"/>
      <c r="CEY62" s="691"/>
      <c r="CEZ62" s="691"/>
      <c r="CFA62" s="691"/>
      <c r="CFB62" s="691"/>
      <c r="CFC62" s="691"/>
      <c r="CFD62" s="691"/>
      <c r="CFE62" s="691"/>
      <c r="CFF62" s="691"/>
      <c r="CFG62" s="691"/>
      <c r="CFH62" s="691"/>
      <c r="CFI62" s="691"/>
      <c r="CFJ62" s="691"/>
      <c r="CFK62" s="691"/>
      <c r="CFL62" s="691"/>
      <c r="CFM62" s="691"/>
      <c r="CFN62" s="691"/>
      <c r="CFO62" s="691"/>
      <c r="CFP62" s="691"/>
      <c r="CFQ62" s="691"/>
      <c r="CFR62" s="691"/>
      <c r="CFS62" s="691"/>
      <c r="CFT62" s="691"/>
      <c r="CFU62" s="691"/>
      <c r="CFV62" s="691"/>
      <c r="CFW62" s="691"/>
      <c r="CFX62" s="691"/>
      <c r="CFY62" s="691"/>
      <c r="CFZ62" s="691"/>
      <c r="CGA62" s="691"/>
      <c r="CGB62" s="691"/>
      <c r="CGC62" s="691"/>
      <c r="CGD62" s="691"/>
      <c r="CGE62" s="691"/>
      <c r="CGF62" s="691"/>
      <c r="CGG62" s="691"/>
      <c r="CGH62" s="691"/>
      <c r="CGI62" s="691"/>
      <c r="CGJ62" s="691"/>
      <c r="CGK62" s="691"/>
      <c r="CGL62" s="691"/>
      <c r="CGM62" s="691"/>
      <c r="CGN62" s="691"/>
      <c r="CGO62" s="691"/>
      <c r="CGP62" s="691"/>
      <c r="CGQ62" s="691"/>
      <c r="CGR62" s="691"/>
      <c r="CGS62" s="691"/>
      <c r="CGT62" s="691"/>
      <c r="CGU62" s="691"/>
      <c r="CGV62" s="691"/>
      <c r="CGW62" s="691"/>
      <c r="CGX62" s="691"/>
      <c r="CGY62" s="691"/>
      <c r="CGZ62" s="691"/>
      <c r="CHA62" s="691"/>
      <c r="CHB62" s="691"/>
      <c r="CHC62" s="691"/>
      <c r="CHD62" s="691"/>
      <c r="CHE62" s="691"/>
      <c r="CHF62" s="691"/>
      <c r="CHG62" s="691"/>
      <c r="CHH62" s="691"/>
      <c r="CHI62" s="691"/>
      <c r="CHJ62" s="691"/>
      <c r="CHK62" s="691"/>
      <c r="CHL62" s="691"/>
      <c r="CHM62" s="691"/>
      <c r="CHN62" s="691"/>
      <c r="CHO62" s="691"/>
      <c r="CHP62" s="691"/>
      <c r="CHQ62" s="691"/>
      <c r="CHR62" s="691"/>
      <c r="CHS62" s="691"/>
      <c r="CHT62" s="691"/>
      <c r="CHU62" s="691"/>
      <c r="CHV62" s="691"/>
      <c r="CHW62" s="691"/>
      <c r="CHX62" s="691"/>
      <c r="CHY62" s="691"/>
      <c r="CHZ62" s="691"/>
      <c r="CIA62" s="691"/>
      <c r="CIB62" s="691"/>
      <c r="CIC62" s="691"/>
      <c r="CID62" s="691"/>
      <c r="CIE62" s="691"/>
      <c r="CIF62" s="691"/>
      <c r="CIG62" s="691"/>
      <c r="CIH62" s="691"/>
      <c r="CII62" s="691"/>
      <c r="CIJ62" s="691"/>
      <c r="CIK62" s="691"/>
      <c r="CIL62" s="691"/>
      <c r="CIM62" s="691"/>
      <c r="CIN62" s="691"/>
      <c r="CIO62" s="691"/>
      <c r="CIP62" s="691"/>
      <c r="CIQ62" s="691"/>
      <c r="CIR62" s="691"/>
      <c r="CIS62" s="691"/>
      <c r="CIT62" s="691"/>
      <c r="CIU62" s="691"/>
      <c r="CIV62" s="691"/>
      <c r="CIW62" s="691"/>
      <c r="CIX62" s="691"/>
      <c r="CIY62" s="691"/>
      <c r="CIZ62" s="691"/>
      <c r="CJA62" s="691"/>
      <c r="CJB62" s="691"/>
      <c r="CJC62" s="691"/>
      <c r="CJD62" s="691"/>
      <c r="CJE62" s="691"/>
      <c r="CJF62" s="691"/>
      <c r="CJG62" s="691"/>
      <c r="CJH62" s="691"/>
      <c r="CJI62" s="691"/>
      <c r="CJJ62" s="691"/>
      <c r="CJK62" s="691"/>
      <c r="CJL62" s="691"/>
      <c r="CJM62" s="691"/>
      <c r="CJN62" s="691"/>
      <c r="CJO62" s="691"/>
      <c r="CJP62" s="691"/>
      <c r="CJQ62" s="691"/>
      <c r="CJR62" s="691"/>
      <c r="CJS62" s="691"/>
      <c r="CJT62" s="691"/>
      <c r="CJU62" s="691"/>
      <c r="CJV62" s="691"/>
      <c r="CJW62" s="691"/>
      <c r="CJX62" s="691"/>
      <c r="CJY62" s="691"/>
      <c r="CJZ62" s="691"/>
      <c r="CKA62" s="691"/>
      <c r="CKB62" s="691"/>
      <c r="CKC62" s="691"/>
      <c r="CKD62" s="691"/>
      <c r="CKE62" s="691"/>
      <c r="CKF62" s="691"/>
      <c r="CKG62" s="691"/>
      <c r="CKH62" s="691"/>
      <c r="CKI62" s="691"/>
      <c r="CKJ62" s="691"/>
      <c r="CKK62" s="691"/>
      <c r="CKL62" s="691"/>
      <c r="CKM62" s="691"/>
      <c r="CKN62" s="691"/>
      <c r="CKO62" s="691"/>
      <c r="CKP62" s="691"/>
      <c r="CKQ62" s="691"/>
      <c r="CKR62" s="691"/>
      <c r="CKS62" s="691"/>
      <c r="CKT62" s="691"/>
      <c r="CKU62" s="691"/>
      <c r="CKV62" s="691"/>
      <c r="CKW62" s="691"/>
      <c r="CKX62" s="691"/>
      <c r="CKY62" s="691"/>
      <c r="CKZ62" s="691"/>
      <c r="CLA62" s="691"/>
      <c r="CLB62" s="691"/>
      <c r="CLC62" s="691"/>
      <c r="CLD62" s="691"/>
      <c r="CLE62" s="691"/>
      <c r="CLF62" s="691"/>
      <c r="CLG62" s="691"/>
      <c r="CLH62" s="691"/>
      <c r="CLI62" s="691"/>
      <c r="CLJ62" s="691"/>
      <c r="CLK62" s="691"/>
      <c r="CLL62" s="691"/>
      <c r="CLM62" s="691"/>
      <c r="CLN62" s="691"/>
      <c r="CLO62" s="691"/>
      <c r="CLP62" s="691"/>
      <c r="CLQ62" s="691"/>
      <c r="CLR62" s="691"/>
      <c r="CLS62" s="691"/>
      <c r="CLT62" s="691"/>
      <c r="CLU62" s="691"/>
      <c r="CLV62" s="691"/>
      <c r="CLW62" s="691"/>
      <c r="CLX62" s="691"/>
      <c r="CLY62" s="691"/>
      <c r="CLZ62" s="691"/>
      <c r="CMA62" s="691"/>
      <c r="CMB62" s="691"/>
      <c r="CMC62" s="691"/>
      <c r="CMD62" s="691"/>
      <c r="CME62" s="691"/>
      <c r="CMF62" s="691"/>
      <c r="CMG62" s="691"/>
      <c r="CMH62" s="691"/>
      <c r="CMI62" s="691"/>
      <c r="CMJ62" s="691"/>
      <c r="CMK62" s="691"/>
      <c r="CML62" s="691"/>
      <c r="CMM62" s="691"/>
      <c r="CMN62" s="691"/>
      <c r="CMO62" s="691"/>
      <c r="CMP62" s="691"/>
      <c r="CMQ62" s="691"/>
      <c r="CMR62" s="691"/>
      <c r="CMS62" s="691"/>
      <c r="CMT62" s="691"/>
      <c r="CMU62" s="691"/>
      <c r="CMV62" s="691"/>
      <c r="CMW62" s="691"/>
      <c r="CMX62" s="691"/>
      <c r="CMY62" s="691"/>
      <c r="CMZ62" s="691"/>
      <c r="CNA62" s="691"/>
      <c r="CNB62" s="691"/>
      <c r="CNC62" s="691"/>
      <c r="CND62" s="691"/>
      <c r="CNE62" s="691"/>
      <c r="CNF62" s="691"/>
      <c r="CNG62" s="691"/>
      <c r="CNH62" s="691"/>
      <c r="CNI62" s="691"/>
      <c r="CNJ62" s="691"/>
      <c r="CNK62" s="691"/>
      <c r="CNL62" s="691"/>
      <c r="CNM62" s="691"/>
      <c r="CNN62" s="691"/>
      <c r="CNO62" s="691"/>
      <c r="CNP62" s="691"/>
      <c r="CNQ62" s="691"/>
      <c r="CNR62" s="691"/>
      <c r="CNS62" s="691"/>
      <c r="CNT62" s="691"/>
      <c r="CNU62" s="691"/>
      <c r="CNV62" s="691"/>
      <c r="CNW62" s="691"/>
      <c r="CNX62" s="691"/>
      <c r="CNY62" s="691"/>
      <c r="CNZ62" s="691"/>
      <c r="COA62" s="691"/>
      <c r="COB62" s="691"/>
      <c r="COC62" s="691"/>
      <c r="COD62" s="691"/>
      <c r="COE62" s="691"/>
      <c r="COF62" s="691"/>
      <c r="COG62" s="691"/>
      <c r="COH62" s="691"/>
      <c r="COI62" s="691"/>
      <c r="COJ62" s="691"/>
      <c r="COK62" s="691"/>
      <c r="COL62" s="691"/>
      <c r="COM62" s="691"/>
      <c r="CON62" s="691"/>
      <c r="COO62" s="691"/>
      <c r="COP62" s="691"/>
      <c r="COQ62" s="691"/>
      <c r="COR62" s="691"/>
      <c r="COS62" s="691"/>
      <c r="COT62" s="691"/>
      <c r="COU62" s="691"/>
      <c r="COV62" s="691"/>
      <c r="COW62" s="691"/>
      <c r="COX62" s="691"/>
      <c r="COY62" s="691"/>
      <c r="COZ62" s="691"/>
      <c r="CPA62" s="691"/>
      <c r="CPB62" s="691"/>
      <c r="CPC62" s="691"/>
      <c r="CPD62" s="691"/>
      <c r="CPE62" s="691"/>
      <c r="CPF62" s="691"/>
      <c r="CPG62" s="691"/>
      <c r="CPH62" s="691"/>
      <c r="CPI62" s="691"/>
      <c r="CPJ62" s="691"/>
      <c r="CPK62" s="691"/>
      <c r="CPL62" s="691"/>
      <c r="CPM62" s="691"/>
      <c r="CPN62" s="691"/>
      <c r="CPO62" s="691"/>
      <c r="CPP62" s="691"/>
      <c r="CPQ62" s="691"/>
      <c r="CPR62" s="691"/>
      <c r="CPS62" s="691"/>
      <c r="CPT62" s="691"/>
      <c r="CPU62" s="691"/>
      <c r="CPV62" s="691"/>
      <c r="CPW62" s="691"/>
      <c r="CPX62" s="691"/>
      <c r="CPY62" s="691"/>
      <c r="CPZ62" s="691"/>
      <c r="CQA62" s="691"/>
      <c r="CQB62" s="691"/>
      <c r="CQC62" s="691"/>
      <c r="CQD62" s="691"/>
      <c r="CQE62" s="691"/>
      <c r="CQF62" s="691"/>
      <c r="CQG62" s="691"/>
      <c r="CQH62" s="691"/>
      <c r="CQI62" s="691"/>
      <c r="CQJ62" s="691"/>
      <c r="CQK62" s="691"/>
      <c r="CQL62" s="691"/>
      <c r="CQM62" s="691"/>
      <c r="CQN62" s="691"/>
      <c r="CQO62" s="691"/>
      <c r="CQP62" s="691"/>
      <c r="CQQ62" s="691"/>
      <c r="CQR62" s="691"/>
      <c r="CQS62" s="691"/>
      <c r="CQT62" s="691"/>
      <c r="CQU62" s="691"/>
      <c r="CQV62" s="691"/>
      <c r="CQW62" s="691"/>
      <c r="CQX62" s="691"/>
      <c r="CQY62" s="691"/>
      <c r="CQZ62" s="691"/>
      <c r="CRA62" s="691"/>
      <c r="CRB62" s="691"/>
      <c r="CRC62" s="691"/>
      <c r="CRD62" s="691"/>
      <c r="CRE62" s="691"/>
      <c r="CRF62" s="691"/>
      <c r="CRG62" s="691"/>
      <c r="CRH62" s="691"/>
      <c r="CRI62" s="691"/>
      <c r="CRJ62" s="691"/>
      <c r="CRK62" s="691"/>
      <c r="CRL62" s="691"/>
      <c r="CRM62" s="691"/>
      <c r="CRN62" s="691"/>
      <c r="CRO62" s="691"/>
      <c r="CRP62" s="691"/>
      <c r="CRQ62" s="691"/>
      <c r="CRR62" s="691"/>
      <c r="CRS62" s="691"/>
      <c r="CRT62" s="691"/>
      <c r="CRU62" s="691"/>
      <c r="CRV62" s="691"/>
      <c r="CRW62" s="691"/>
      <c r="CRX62" s="691"/>
      <c r="CRY62" s="691"/>
      <c r="CRZ62" s="691"/>
      <c r="CSA62" s="691"/>
      <c r="CSB62" s="691"/>
      <c r="CSC62" s="691"/>
      <c r="CSD62" s="691"/>
      <c r="CSE62" s="691"/>
      <c r="CSF62" s="691"/>
      <c r="CSG62" s="691"/>
      <c r="CSH62" s="691"/>
      <c r="CSI62" s="691"/>
      <c r="CSJ62" s="691"/>
      <c r="CSK62" s="691"/>
      <c r="CSL62" s="691"/>
      <c r="CSM62" s="691"/>
      <c r="CSN62" s="691"/>
      <c r="CSO62" s="691"/>
      <c r="CSP62" s="691"/>
      <c r="CSQ62" s="691"/>
      <c r="CSR62" s="691"/>
      <c r="CSS62" s="691"/>
      <c r="CST62" s="691"/>
      <c r="CSU62" s="691"/>
      <c r="CSV62" s="691"/>
      <c r="CSW62" s="691"/>
      <c r="CSX62" s="691"/>
      <c r="CSY62" s="691"/>
      <c r="CSZ62" s="691"/>
      <c r="CTA62" s="691"/>
      <c r="CTB62" s="691"/>
      <c r="CTC62" s="691"/>
      <c r="CTD62" s="691"/>
      <c r="CTE62" s="691"/>
      <c r="CTF62" s="691"/>
      <c r="CTG62" s="691"/>
      <c r="CTH62" s="691"/>
      <c r="CTI62" s="691"/>
      <c r="CTJ62" s="691"/>
      <c r="CTK62" s="691"/>
      <c r="CTL62" s="691"/>
      <c r="CTM62" s="691"/>
      <c r="CTN62" s="691"/>
      <c r="CTO62" s="691"/>
      <c r="CTP62" s="691"/>
      <c r="CTQ62" s="691"/>
      <c r="CTR62" s="691"/>
      <c r="CTS62" s="691"/>
      <c r="CTT62" s="691"/>
      <c r="CTU62" s="691"/>
      <c r="CTV62" s="691"/>
      <c r="CTW62" s="691"/>
      <c r="CTX62" s="691"/>
      <c r="CTY62" s="691"/>
      <c r="CTZ62" s="691"/>
      <c r="CUA62" s="691"/>
      <c r="CUB62" s="691"/>
      <c r="CUC62" s="691"/>
      <c r="CUD62" s="691"/>
      <c r="CUE62" s="691"/>
      <c r="CUF62" s="691"/>
      <c r="CUG62" s="691"/>
      <c r="CUH62" s="691"/>
      <c r="CUI62" s="691"/>
      <c r="CUJ62" s="691"/>
      <c r="CUK62" s="691"/>
      <c r="CUL62" s="691"/>
      <c r="CUM62" s="691"/>
      <c r="CUN62" s="691"/>
      <c r="CUO62" s="691"/>
      <c r="CUP62" s="691"/>
      <c r="CUQ62" s="691"/>
      <c r="CUR62" s="691"/>
      <c r="CUS62" s="691"/>
      <c r="CUT62" s="691"/>
      <c r="CUU62" s="691"/>
      <c r="CUV62" s="691"/>
      <c r="CUW62" s="691"/>
      <c r="CUX62" s="691"/>
      <c r="CUY62" s="691"/>
      <c r="CUZ62" s="691"/>
      <c r="CVA62" s="691"/>
      <c r="CVB62" s="691"/>
      <c r="CVC62" s="691"/>
      <c r="CVD62" s="691"/>
      <c r="CVE62" s="691"/>
      <c r="CVF62" s="691"/>
      <c r="CVG62" s="691"/>
      <c r="CVH62" s="691"/>
      <c r="CVI62" s="691"/>
      <c r="CVJ62" s="691"/>
      <c r="CVK62" s="691"/>
      <c r="CVL62" s="691"/>
      <c r="CVM62" s="691"/>
      <c r="CVN62" s="691"/>
      <c r="CVO62" s="691"/>
      <c r="CVP62" s="691"/>
      <c r="CVQ62" s="691"/>
      <c r="CVR62" s="691"/>
      <c r="CVS62" s="691"/>
      <c r="CVT62" s="691"/>
      <c r="CVU62" s="691"/>
      <c r="CVV62" s="691"/>
      <c r="CVW62" s="691"/>
      <c r="CVX62" s="691"/>
      <c r="CVY62" s="691"/>
      <c r="CVZ62" s="691"/>
      <c r="CWA62" s="691"/>
      <c r="CWB62" s="691"/>
      <c r="CWC62" s="691"/>
      <c r="CWD62" s="691"/>
      <c r="CWE62" s="691"/>
      <c r="CWF62" s="691"/>
      <c r="CWG62" s="691"/>
      <c r="CWH62" s="691"/>
      <c r="CWI62" s="691"/>
      <c r="CWJ62" s="691"/>
      <c r="CWK62" s="691"/>
      <c r="CWL62" s="691"/>
      <c r="CWM62" s="691"/>
      <c r="CWN62" s="691"/>
      <c r="CWO62" s="691"/>
      <c r="CWP62" s="691"/>
      <c r="CWQ62" s="691"/>
      <c r="CWR62" s="691"/>
      <c r="CWS62" s="691"/>
      <c r="CWT62" s="691"/>
      <c r="CWU62" s="691"/>
      <c r="CWV62" s="691"/>
      <c r="CWW62" s="691"/>
      <c r="CWX62" s="691"/>
      <c r="CWY62" s="691"/>
      <c r="CWZ62" s="691"/>
      <c r="CXA62" s="691"/>
      <c r="CXB62" s="691"/>
      <c r="CXC62" s="691"/>
      <c r="CXD62" s="691"/>
      <c r="CXE62" s="691"/>
      <c r="CXF62" s="691"/>
      <c r="CXG62" s="691"/>
      <c r="CXH62" s="691"/>
      <c r="CXI62" s="691"/>
      <c r="CXJ62" s="691"/>
      <c r="CXK62" s="691"/>
      <c r="CXL62" s="691"/>
      <c r="CXM62" s="691"/>
      <c r="CXN62" s="691"/>
      <c r="CXO62" s="691"/>
      <c r="CXP62" s="691"/>
      <c r="CXQ62" s="691"/>
      <c r="CXR62" s="691"/>
      <c r="CXS62" s="691"/>
      <c r="CXT62" s="691"/>
      <c r="CXU62" s="691"/>
      <c r="CXV62" s="691"/>
      <c r="CXW62" s="691"/>
      <c r="CXX62" s="691"/>
      <c r="CXY62" s="691"/>
      <c r="CXZ62" s="691"/>
      <c r="CYA62" s="691"/>
      <c r="CYB62" s="691"/>
      <c r="CYC62" s="691"/>
      <c r="CYD62" s="691"/>
      <c r="CYE62" s="691"/>
      <c r="CYF62" s="691"/>
      <c r="CYG62" s="691"/>
      <c r="CYH62" s="691"/>
      <c r="CYI62" s="691"/>
      <c r="CYJ62" s="691"/>
      <c r="CYK62" s="691"/>
      <c r="CYL62" s="691"/>
      <c r="CYM62" s="691"/>
      <c r="CYN62" s="691"/>
      <c r="CYO62" s="691"/>
      <c r="CYP62" s="691"/>
      <c r="CYQ62" s="691"/>
      <c r="CYR62" s="691"/>
      <c r="CYS62" s="691"/>
      <c r="CYT62" s="691"/>
      <c r="CYU62" s="691"/>
      <c r="CYV62" s="691"/>
      <c r="CYW62" s="691"/>
      <c r="CYX62" s="691"/>
      <c r="CYY62" s="691"/>
      <c r="CYZ62" s="691"/>
      <c r="CZA62" s="691"/>
      <c r="CZB62" s="691"/>
      <c r="CZC62" s="691"/>
      <c r="CZD62" s="691"/>
      <c r="CZE62" s="691"/>
      <c r="CZF62" s="691"/>
      <c r="CZG62" s="691"/>
      <c r="CZH62" s="691"/>
      <c r="CZI62" s="691"/>
      <c r="CZJ62" s="691"/>
      <c r="CZK62" s="691"/>
      <c r="CZL62" s="691"/>
      <c r="CZM62" s="691"/>
      <c r="CZN62" s="691"/>
      <c r="CZO62" s="691"/>
      <c r="CZP62" s="691"/>
      <c r="CZQ62" s="691"/>
      <c r="CZR62" s="691"/>
      <c r="CZS62" s="691"/>
      <c r="CZT62" s="691"/>
      <c r="CZU62" s="691"/>
      <c r="CZV62" s="691"/>
      <c r="CZW62" s="691"/>
      <c r="CZX62" s="691"/>
      <c r="CZY62" s="691"/>
      <c r="CZZ62" s="691"/>
      <c r="DAA62" s="691"/>
      <c r="DAB62" s="691"/>
      <c r="DAC62" s="691"/>
      <c r="DAD62" s="691"/>
      <c r="DAE62" s="691"/>
      <c r="DAF62" s="691"/>
      <c r="DAG62" s="691"/>
      <c r="DAH62" s="691"/>
      <c r="DAI62" s="691"/>
      <c r="DAJ62" s="691"/>
      <c r="DAK62" s="691"/>
      <c r="DAL62" s="691"/>
      <c r="DAM62" s="691"/>
      <c r="DAN62" s="691"/>
      <c r="DAO62" s="691"/>
      <c r="DAP62" s="691"/>
      <c r="DAQ62" s="691"/>
      <c r="DAR62" s="691"/>
      <c r="DAS62" s="691"/>
      <c r="DAT62" s="691"/>
      <c r="DAU62" s="691"/>
      <c r="DAV62" s="691"/>
      <c r="DAW62" s="691"/>
      <c r="DAX62" s="691"/>
      <c r="DAY62" s="691"/>
      <c r="DAZ62" s="691"/>
      <c r="DBA62" s="691"/>
      <c r="DBB62" s="691"/>
      <c r="DBC62" s="691"/>
      <c r="DBD62" s="691"/>
      <c r="DBE62" s="691"/>
      <c r="DBF62" s="691"/>
      <c r="DBG62" s="691"/>
      <c r="DBH62" s="691"/>
      <c r="DBI62" s="691"/>
      <c r="DBJ62" s="691"/>
      <c r="DBK62" s="691"/>
      <c r="DBL62" s="691"/>
      <c r="DBM62" s="691"/>
      <c r="DBN62" s="691"/>
      <c r="DBO62" s="691"/>
      <c r="DBP62" s="691"/>
      <c r="DBQ62" s="691"/>
      <c r="DBR62" s="691"/>
      <c r="DBS62" s="691"/>
      <c r="DBT62" s="691"/>
      <c r="DBU62" s="691"/>
      <c r="DBV62" s="691"/>
      <c r="DBW62" s="691"/>
      <c r="DBX62" s="691"/>
      <c r="DBY62" s="691"/>
      <c r="DBZ62" s="691"/>
      <c r="DCA62" s="691"/>
      <c r="DCB62" s="691"/>
      <c r="DCC62" s="691"/>
      <c r="DCD62" s="691"/>
      <c r="DCE62" s="691"/>
      <c r="DCF62" s="691"/>
      <c r="DCG62" s="691"/>
      <c r="DCH62" s="691"/>
      <c r="DCI62" s="691"/>
      <c r="DCJ62" s="691"/>
      <c r="DCK62" s="691"/>
      <c r="DCL62" s="691"/>
      <c r="DCM62" s="691"/>
      <c r="DCN62" s="691"/>
      <c r="DCO62" s="691"/>
      <c r="DCP62" s="691"/>
      <c r="DCQ62" s="691"/>
      <c r="DCR62" s="691"/>
      <c r="DCS62" s="691"/>
      <c r="DCT62" s="691"/>
      <c r="DCU62" s="691"/>
      <c r="DCV62" s="691"/>
      <c r="DCW62" s="691"/>
      <c r="DCX62" s="691"/>
      <c r="DCY62" s="691"/>
      <c r="DCZ62" s="691"/>
      <c r="DDA62" s="691"/>
      <c r="DDB62" s="691"/>
      <c r="DDC62" s="691"/>
      <c r="DDD62" s="691"/>
      <c r="DDE62" s="691"/>
      <c r="DDF62" s="691"/>
      <c r="DDG62" s="691"/>
      <c r="DDH62" s="691"/>
      <c r="DDI62" s="691"/>
      <c r="DDJ62" s="691"/>
      <c r="DDK62" s="691"/>
      <c r="DDL62" s="691"/>
      <c r="DDM62" s="691"/>
      <c r="DDN62" s="691"/>
      <c r="DDO62" s="691"/>
      <c r="DDP62" s="691"/>
      <c r="DDQ62" s="691"/>
      <c r="DDR62" s="691"/>
      <c r="DDS62" s="691"/>
      <c r="DDT62" s="691"/>
      <c r="DDU62" s="691"/>
      <c r="DDV62" s="691"/>
      <c r="DDW62" s="691"/>
      <c r="DDX62" s="691"/>
      <c r="DDY62" s="691"/>
      <c r="DDZ62" s="691"/>
      <c r="DEA62" s="691"/>
      <c r="DEB62" s="691"/>
      <c r="DEC62" s="691"/>
      <c r="DED62" s="691"/>
      <c r="DEE62" s="691"/>
      <c r="DEF62" s="691"/>
      <c r="DEG62" s="691"/>
      <c r="DEH62" s="691"/>
      <c r="DEI62" s="691"/>
      <c r="DEJ62" s="691"/>
      <c r="DEK62" s="691"/>
      <c r="DEL62" s="691"/>
      <c r="DEM62" s="691"/>
      <c r="DEN62" s="691"/>
      <c r="DEO62" s="691"/>
      <c r="DEP62" s="691"/>
      <c r="DEQ62" s="691"/>
      <c r="DER62" s="691"/>
      <c r="DES62" s="691"/>
      <c r="DET62" s="691"/>
      <c r="DEU62" s="691"/>
      <c r="DEV62" s="691"/>
      <c r="DEW62" s="691"/>
      <c r="DEX62" s="691"/>
      <c r="DEY62" s="691"/>
      <c r="DEZ62" s="691"/>
      <c r="DFA62" s="691"/>
      <c r="DFB62" s="691"/>
      <c r="DFC62" s="691"/>
      <c r="DFD62" s="691"/>
      <c r="DFE62" s="691"/>
      <c r="DFF62" s="691"/>
      <c r="DFG62" s="691"/>
      <c r="DFH62" s="691"/>
      <c r="DFI62" s="691"/>
      <c r="DFJ62" s="691"/>
      <c r="DFK62" s="691"/>
      <c r="DFL62" s="691"/>
      <c r="DFM62" s="691"/>
      <c r="DFN62" s="691"/>
      <c r="DFO62" s="691"/>
      <c r="DFP62" s="691"/>
      <c r="DFQ62" s="691"/>
      <c r="DFR62" s="691"/>
      <c r="DFS62" s="691"/>
      <c r="DFT62" s="691"/>
      <c r="DFU62" s="691"/>
      <c r="DFV62" s="691"/>
      <c r="DFW62" s="691"/>
      <c r="DFX62" s="691"/>
      <c r="DFY62" s="691"/>
      <c r="DFZ62" s="691"/>
      <c r="DGA62" s="691"/>
      <c r="DGB62" s="691"/>
      <c r="DGC62" s="691"/>
      <c r="DGD62" s="691"/>
      <c r="DGE62" s="691"/>
      <c r="DGF62" s="691"/>
      <c r="DGG62" s="691"/>
      <c r="DGH62" s="691"/>
      <c r="DGI62" s="691"/>
      <c r="DGJ62" s="691"/>
      <c r="DGK62" s="691"/>
      <c r="DGL62" s="691"/>
      <c r="DGM62" s="691"/>
      <c r="DGN62" s="691"/>
      <c r="DGO62" s="691"/>
      <c r="DGP62" s="691"/>
      <c r="DGQ62" s="691"/>
      <c r="DGR62" s="691"/>
      <c r="DGS62" s="691"/>
      <c r="DGT62" s="691"/>
      <c r="DGU62" s="691"/>
      <c r="DGV62" s="691"/>
      <c r="DGW62" s="691"/>
      <c r="DGX62" s="691"/>
      <c r="DGY62" s="691"/>
      <c r="DGZ62" s="691"/>
      <c r="DHA62" s="691"/>
      <c r="DHB62" s="691"/>
      <c r="DHC62" s="691"/>
      <c r="DHD62" s="691"/>
      <c r="DHE62" s="691"/>
      <c r="DHF62" s="691"/>
      <c r="DHG62" s="691"/>
      <c r="DHH62" s="691"/>
      <c r="DHI62" s="691"/>
      <c r="DHJ62" s="691"/>
      <c r="DHK62" s="691"/>
      <c r="DHL62" s="691"/>
      <c r="DHM62" s="691"/>
      <c r="DHN62" s="691"/>
      <c r="DHO62" s="691"/>
      <c r="DHP62" s="691"/>
      <c r="DHQ62" s="691"/>
      <c r="DHR62" s="691"/>
      <c r="DHS62" s="691"/>
      <c r="DHT62" s="691"/>
      <c r="DHU62" s="691"/>
      <c r="DHV62" s="691"/>
      <c r="DHW62" s="691"/>
      <c r="DHX62" s="691"/>
      <c r="DHY62" s="691"/>
      <c r="DHZ62" s="691"/>
      <c r="DIA62" s="691"/>
      <c r="DIB62" s="691"/>
      <c r="DIC62" s="691"/>
      <c r="DID62" s="691"/>
      <c r="DIE62" s="691"/>
      <c r="DIF62" s="691"/>
      <c r="DIG62" s="691"/>
      <c r="DIH62" s="691"/>
      <c r="DII62" s="691"/>
      <c r="DIJ62" s="691"/>
      <c r="DIK62" s="691"/>
      <c r="DIL62" s="691"/>
      <c r="DIM62" s="691"/>
      <c r="DIN62" s="691"/>
      <c r="DIO62" s="691"/>
      <c r="DIP62" s="691"/>
      <c r="DIQ62" s="691"/>
      <c r="DIR62" s="691"/>
      <c r="DIS62" s="691"/>
      <c r="DIT62" s="691"/>
      <c r="DIU62" s="691"/>
      <c r="DIV62" s="691"/>
      <c r="DIW62" s="691"/>
      <c r="DIX62" s="691"/>
      <c r="DIY62" s="691"/>
      <c r="DIZ62" s="691"/>
      <c r="DJA62" s="691"/>
      <c r="DJB62" s="691"/>
      <c r="DJC62" s="691"/>
      <c r="DJD62" s="691"/>
      <c r="DJE62" s="691"/>
      <c r="DJF62" s="691"/>
      <c r="DJG62" s="691"/>
      <c r="DJH62" s="691"/>
      <c r="DJI62" s="691"/>
      <c r="DJJ62" s="691"/>
      <c r="DJK62" s="691"/>
      <c r="DJL62" s="691"/>
      <c r="DJM62" s="691"/>
      <c r="DJN62" s="691"/>
      <c r="DJO62" s="691"/>
      <c r="DJP62" s="691"/>
      <c r="DJQ62" s="691"/>
      <c r="DJR62" s="691"/>
      <c r="DJS62" s="691"/>
      <c r="DJT62" s="691"/>
      <c r="DJU62" s="691"/>
      <c r="DJV62" s="691"/>
      <c r="DJW62" s="691"/>
      <c r="DJX62" s="691"/>
      <c r="DJY62" s="691"/>
      <c r="DJZ62" s="691"/>
      <c r="DKA62" s="691"/>
      <c r="DKB62" s="691"/>
      <c r="DKC62" s="691"/>
      <c r="DKD62" s="691"/>
      <c r="DKE62" s="691"/>
      <c r="DKF62" s="691"/>
      <c r="DKG62" s="691"/>
      <c r="DKH62" s="691"/>
      <c r="DKI62" s="691"/>
      <c r="DKJ62" s="691"/>
      <c r="DKK62" s="691"/>
      <c r="DKL62" s="691"/>
      <c r="DKM62" s="691"/>
      <c r="DKN62" s="691"/>
      <c r="DKO62" s="691"/>
      <c r="DKP62" s="691"/>
      <c r="DKQ62" s="691"/>
      <c r="DKR62" s="691"/>
      <c r="DKS62" s="691"/>
      <c r="DKT62" s="691"/>
      <c r="DKU62" s="691"/>
      <c r="DKV62" s="691"/>
      <c r="DKW62" s="691"/>
      <c r="DKX62" s="691"/>
      <c r="DKY62" s="691"/>
      <c r="DKZ62" s="691"/>
      <c r="DLA62" s="691"/>
      <c r="DLB62" s="691"/>
      <c r="DLC62" s="691"/>
      <c r="DLD62" s="691"/>
      <c r="DLE62" s="691"/>
      <c r="DLF62" s="691"/>
      <c r="DLG62" s="691"/>
      <c r="DLH62" s="691"/>
      <c r="DLI62" s="691"/>
      <c r="DLJ62" s="691"/>
      <c r="DLK62" s="691"/>
      <c r="DLL62" s="691"/>
      <c r="DLM62" s="691"/>
      <c r="DLN62" s="691"/>
      <c r="DLO62" s="691"/>
      <c r="DLP62" s="691"/>
      <c r="DLQ62" s="691"/>
      <c r="DLR62" s="691"/>
      <c r="DLS62" s="691"/>
      <c r="DLT62" s="691"/>
      <c r="DLU62" s="691"/>
      <c r="DLV62" s="691"/>
      <c r="DLW62" s="691"/>
      <c r="DLX62" s="691"/>
      <c r="DLY62" s="691"/>
      <c r="DLZ62" s="691"/>
      <c r="DMA62" s="691"/>
      <c r="DMB62" s="691"/>
      <c r="DMC62" s="691"/>
      <c r="DMD62" s="691"/>
      <c r="DME62" s="691"/>
      <c r="DMF62" s="691"/>
      <c r="DMG62" s="691"/>
      <c r="DMH62" s="691"/>
      <c r="DMI62" s="691"/>
      <c r="DMJ62" s="691"/>
      <c r="DMK62" s="691"/>
      <c r="DML62" s="691"/>
      <c r="DMM62" s="691"/>
      <c r="DMN62" s="691"/>
      <c r="DMO62" s="691"/>
      <c r="DMP62" s="691"/>
      <c r="DMQ62" s="691"/>
      <c r="DMR62" s="691"/>
      <c r="DMS62" s="691"/>
      <c r="DMT62" s="691"/>
      <c r="DMU62" s="691"/>
      <c r="DMV62" s="691"/>
      <c r="DMW62" s="691"/>
      <c r="DMX62" s="691"/>
      <c r="DMY62" s="691"/>
      <c r="DMZ62" s="691"/>
      <c r="DNA62" s="691"/>
      <c r="DNB62" s="691"/>
      <c r="DNC62" s="691"/>
      <c r="DND62" s="691"/>
      <c r="DNE62" s="691"/>
      <c r="DNF62" s="691"/>
      <c r="DNG62" s="691"/>
      <c r="DNH62" s="691"/>
      <c r="DNI62" s="691"/>
      <c r="DNJ62" s="691"/>
      <c r="DNK62" s="691"/>
      <c r="DNL62" s="691"/>
      <c r="DNM62" s="691"/>
      <c r="DNN62" s="691"/>
      <c r="DNO62" s="691"/>
      <c r="DNP62" s="691"/>
      <c r="DNQ62" s="691"/>
      <c r="DNR62" s="691"/>
      <c r="DNS62" s="691"/>
      <c r="DNT62" s="691"/>
      <c r="DNU62" s="691"/>
      <c r="DNV62" s="691"/>
      <c r="DNW62" s="691"/>
      <c r="DNX62" s="691"/>
      <c r="DNY62" s="691"/>
      <c r="DNZ62" s="691"/>
      <c r="DOA62" s="691"/>
      <c r="DOB62" s="691"/>
      <c r="DOC62" s="691"/>
      <c r="DOD62" s="691"/>
      <c r="DOE62" s="691"/>
      <c r="DOF62" s="691"/>
      <c r="DOG62" s="691"/>
      <c r="DOH62" s="691"/>
      <c r="DOI62" s="691"/>
      <c r="DOJ62" s="691"/>
      <c r="DOK62" s="691"/>
      <c r="DOL62" s="691"/>
      <c r="DOM62" s="691"/>
      <c r="DON62" s="691"/>
      <c r="DOO62" s="691"/>
      <c r="DOP62" s="691"/>
      <c r="DOQ62" s="691"/>
      <c r="DOR62" s="691"/>
      <c r="DOS62" s="691"/>
      <c r="DOT62" s="691"/>
      <c r="DOU62" s="691"/>
      <c r="DOV62" s="691"/>
      <c r="DOW62" s="691"/>
      <c r="DOX62" s="691"/>
      <c r="DOY62" s="691"/>
      <c r="DOZ62" s="691"/>
      <c r="DPA62" s="691"/>
      <c r="DPB62" s="691"/>
      <c r="DPC62" s="691"/>
      <c r="DPD62" s="691"/>
      <c r="DPE62" s="691"/>
      <c r="DPF62" s="691"/>
      <c r="DPG62" s="691"/>
      <c r="DPH62" s="691"/>
      <c r="DPI62" s="691"/>
      <c r="DPJ62" s="691"/>
      <c r="DPK62" s="691"/>
      <c r="DPL62" s="691"/>
      <c r="DPM62" s="691"/>
      <c r="DPN62" s="691"/>
      <c r="DPO62" s="691"/>
      <c r="DPP62" s="691"/>
      <c r="DPQ62" s="691"/>
      <c r="DPR62" s="691"/>
      <c r="DPS62" s="691"/>
      <c r="DPT62" s="691"/>
      <c r="DPU62" s="691"/>
      <c r="DPV62" s="691"/>
      <c r="DPW62" s="691"/>
      <c r="DPX62" s="691"/>
      <c r="DPY62" s="691"/>
      <c r="DPZ62" s="691"/>
      <c r="DQA62" s="691"/>
      <c r="DQB62" s="691"/>
      <c r="DQC62" s="691"/>
      <c r="DQD62" s="691"/>
      <c r="DQE62" s="691"/>
      <c r="DQF62" s="691"/>
      <c r="DQG62" s="691"/>
      <c r="DQH62" s="691"/>
      <c r="DQI62" s="691"/>
      <c r="DQJ62" s="691"/>
      <c r="DQK62" s="691"/>
      <c r="DQL62" s="691"/>
      <c r="DQM62" s="691"/>
      <c r="DQN62" s="691"/>
      <c r="DQO62" s="691"/>
      <c r="DQP62" s="691"/>
      <c r="DQQ62" s="691"/>
      <c r="DQR62" s="691"/>
      <c r="DQS62" s="691"/>
      <c r="DQT62" s="691"/>
      <c r="DQU62" s="691"/>
      <c r="DQV62" s="691"/>
      <c r="DQW62" s="691"/>
      <c r="DQX62" s="691"/>
      <c r="DQY62" s="691"/>
      <c r="DQZ62" s="691"/>
      <c r="DRA62" s="691"/>
      <c r="DRB62" s="691"/>
      <c r="DRC62" s="691"/>
      <c r="DRD62" s="691"/>
      <c r="DRE62" s="691"/>
      <c r="DRF62" s="691"/>
      <c r="DRG62" s="691"/>
      <c r="DRH62" s="691"/>
      <c r="DRI62" s="691"/>
      <c r="DRJ62" s="691"/>
      <c r="DRK62" s="691"/>
      <c r="DRL62" s="691"/>
      <c r="DRM62" s="691"/>
      <c r="DRN62" s="691"/>
      <c r="DRO62" s="691"/>
      <c r="DRP62" s="691"/>
      <c r="DRQ62" s="691"/>
      <c r="DRR62" s="691"/>
      <c r="DRS62" s="691"/>
      <c r="DRT62" s="691"/>
      <c r="DRU62" s="691"/>
      <c r="DRV62" s="691"/>
      <c r="DRW62" s="691"/>
      <c r="DRX62" s="691"/>
      <c r="DRY62" s="691"/>
      <c r="DRZ62" s="691"/>
      <c r="DSA62" s="691"/>
      <c r="DSB62" s="691"/>
      <c r="DSC62" s="691"/>
      <c r="DSD62" s="691"/>
      <c r="DSE62" s="691"/>
      <c r="DSF62" s="691"/>
      <c r="DSG62" s="691"/>
      <c r="DSH62" s="691"/>
      <c r="DSI62" s="691"/>
      <c r="DSJ62" s="691"/>
      <c r="DSK62" s="691"/>
      <c r="DSL62" s="691"/>
      <c r="DSM62" s="691"/>
      <c r="DSN62" s="691"/>
      <c r="DSO62" s="691"/>
      <c r="DSP62" s="691"/>
      <c r="DSQ62" s="691"/>
      <c r="DSR62" s="691"/>
      <c r="DSS62" s="691"/>
      <c r="DST62" s="691"/>
      <c r="DSU62" s="691"/>
      <c r="DSV62" s="691"/>
      <c r="DSW62" s="691"/>
      <c r="DSX62" s="691"/>
      <c r="DSY62" s="691"/>
      <c r="DSZ62" s="691"/>
      <c r="DTA62" s="691"/>
      <c r="DTB62" s="691"/>
      <c r="DTC62" s="691"/>
      <c r="DTD62" s="691"/>
      <c r="DTE62" s="691"/>
      <c r="DTF62" s="691"/>
      <c r="DTG62" s="691"/>
      <c r="DTH62" s="691"/>
      <c r="DTI62" s="691"/>
      <c r="DTJ62" s="691"/>
      <c r="DTK62" s="691"/>
      <c r="DTL62" s="691"/>
      <c r="DTM62" s="691"/>
      <c r="DTN62" s="691"/>
      <c r="DTO62" s="691"/>
      <c r="DTP62" s="691"/>
      <c r="DTQ62" s="691"/>
      <c r="DTR62" s="691"/>
      <c r="DTS62" s="691"/>
      <c r="DTT62" s="691"/>
      <c r="DTU62" s="691"/>
      <c r="DTV62" s="691"/>
      <c r="DTW62" s="691"/>
      <c r="DTX62" s="691"/>
      <c r="DTY62" s="691"/>
      <c r="DTZ62" s="691"/>
      <c r="DUA62" s="691"/>
      <c r="DUB62" s="691"/>
      <c r="DUC62" s="691"/>
      <c r="DUD62" s="691"/>
      <c r="DUE62" s="691"/>
      <c r="DUF62" s="691"/>
      <c r="DUG62" s="691"/>
      <c r="DUH62" s="691"/>
      <c r="DUI62" s="691"/>
      <c r="DUJ62" s="691"/>
      <c r="DUK62" s="691"/>
      <c r="DUL62" s="691"/>
      <c r="DUM62" s="691"/>
      <c r="DUN62" s="691"/>
      <c r="DUO62" s="691"/>
      <c r="DUP62" s="691"/>
      <c r="DUQ62" s="691"/>
      <c r="DUR62" s="691"/>
      <c r="DUS62" s="691"/>
      <c r="DUT62" s="691"/>
      <c r="DUU62" s="691"/>
      <c r="DUV62" s="691"/>
      <c r="DUW62" s="691"/>
      <c r="DUX62" s="691"/>
      <c r="DUY62" s="691"/>
      <c r="DUZ62" s="691"/>
      <c r="DVA62" s="691"/>
      <c r="DVB62" s="691"/>
      <c r="DVC62" s="691"/>
      <c r="DVD62" s="691"/>
      <c r="DVE62" s="691"/>
      <c r="DVF62" s="691"/>
      <c r="DVG62" s="691"/>
      <c r="DVH62" s="691"/>
      <c r="DVI62" s="691"/>
      <c r="DVJ62" s="691"/>
      <c r="DVK62" s="691"/>
      <c r="DVL62" s="691"/>
      <c r="DVM62" s="691"/>
      <c r="DVN62" s="691"/>
      <c r="DVO62" s="691"/>
      <c r="DVP62" s="691"/>
      <c r="DVQ62" s="691"/>
      <c r="DVR62" s="691"/>
      <c r="DVS62" s="691"/>
      <c r="DVT62" s="691"/>
      <c r="DVU62" s="691"/>
      <c r="DVV62" s="691"/>
      <c r="DVW62" s="691"/>
      <c r="DVX62" s="691"/>
      <c r="DVY62" s="691"/>
      <c r="DVZ62" s="691"/>
      <c r="DWA62" s="691"/>
      <c r="DWB62" s="691"/>
      <c r="DWC62" s="691"/>
      <c r="DWD62" s="691"/>
      <c r="DWE62" s="691"/>
      <c r="DWF62" s="691"/>
      <c r="DWG62" s="691"/>
      <c r="DWH62" s="691"/>
      <c r="DWI62" s="691"/>
      <c r="DWJ62" s="691"/>
      <c r="DWK62" s="691"/>
      <c r="DWL62" s="691"/>
      <c r="DWM62" s="691"/>
      <c r="DWN62" s="691"/>
      <c r="DWO62" s="691"/>
      <c r="DWP62" s="691"/>
      <c r="DWQ62" s="691"/>
      <c r="DWR62" s="691"/>
      <c r="DWS62" s="691"/>
      <c r="DWT62" s="691"/>
      <c r="DWU62" s="691"/>
      <c r="DWV62" s="691"/>
      <c r="DWW62" s="691"/>
      <c r="DWX62" s="691"/>
      <c r="DWY62" s="691"/>
      <c r="DWZ62" s="691"/>
      <c r="DXA62" s="691"/>
      <c r="DXB62" s="691"/>
      <c r="DXC62" s="691"/>
      <c r="DXD62" s="691"/>
      <c r="DXE62" s="691"/>
      <c r="DXF62" s="691"/>
      <c r="DXG62" s="691"/>
      <c r="DXH62" s="691"/>
      <c r="DXI62" s="691"/>
      <c r="DXJ62" s="691"/>
      <c r="DXK62" s="691"/>
      <c r="DXL62" s="691"/>
      <c r="DXM62" s="691"/>
      <c r="DXN62" s="691"/>
      <c r="DXO62" s="691"/>
      <c r="DXP62" s="691"/>
      <c r="DXQ62" s="691"/>
      <c r="DXR62" s="691"/>
      <c r="DXS62" s="691"/>
      <c r="DXT62" s="691"/>
      <c r="DXU62" s="691"/>
      <c r="DXV62" s="691"/>
      <c r="DXW62" s="691"/>
      <c r="DXX62" s="691"/>
      <c r="DXY62" s="691"/>
      <c r="DXZ62" s="691"/>
      <c r="DYA62" s="691"/>
      <c r="DYB62" s="691"/>
      <c r="DYC62" s="691"/>
      <c r="DYD62" s="691"/>
      <c r="DYE62" s="691"/>
      <c r="DYF62" s="691"/>
      <c r="DYG62" s="691"/>
      <c r="DYH62" s="691"/>
      <c r="DYI62" s="691"/>
      <c r="DYJ62" s="691"/>
      <c r="DYK62" s="691"/>
      <c r="DYL62" s="691"/>
      <c r="DYM62" s="691"/>
      <c r="DYN62" s="691"/>
      <c r="DYO62" s="691"/>
      <c r="DYP62" s="691"/>
      <c r="DYQ62" s="691"/>
      <c r="DYR62" s="691"/>
      <c r="DYS62" s="691"/>
      <c r="DYT62" s="691"/>
      <c r="DYU62" s="691"/>
      <c r="DYV62" s="691"/>
      <c r="DYW62" s="691"/>
      <c r="DYX62" s="691"/>
      <c r="DYY62" s="691"/>
      <c r="DYZ62" s="691"/>
      <c r="DZA62" s="691"/>
      <c r="DZB62" s="691"/>
      <c r="DZC62" s="691"/>
      <c r="DZD62" s="691"/>
      <c r="DZE62" s="691"/>
      <c r="DZF62" s="691"/>
      <c r="DZG62" s="691"/>
      <c r="DZH62" s="691"/>
      <c r="DZI62" s="691"/>
      <c r="DZJ62" s="691"/>
      <c r="DZK62" s="691"/>
      <c r="DZL62" s="691"/>
      <c r="DZM62" s="691"/>
      <c r="DZN62" s="691"/>
      <c r="DZO62" s="691"/>
      <c r="DZP62" s="691"/>
      <c r="DZQ62" s="691"/>
      <c r="DZR62" s="691"/>
      <c r="DZS62" s="691"/>
      <c r="DZT62" s="691"/>
      <c r="DZU62" s="691"/>
      <c r="DZV62" s="691"/>
      <c r="DZW62" s="691"/>
      <c r="DZX62" s="691"/>
      <c r="DZY62" s="691"/>
      <c r="DZZ62" s="691"/>
      <c r="EAA62" s="691"/>
      <c r="EAB62" s="691"/>
      <c r="EAC62" s="691"/>
      <c r="EAD62" s="691"/>
      <c r="EAE62" s="691"/>
      <c r="EAF62" s="691"/>
      <c r="EAG62" s="691"/>
      <c r="EAH62" s="691"/>
      <c r="EAI62" s="691"/>
      <c r="EAJ62" s="691"/>
      <c r="EAK62" s="691"/>
      <c r="EAL62" s="691"/>
      <c r="EAM62" s="691"/>
      <c r="EAN62" s="691"/>
      <c r="EAO62" s="691"/>
      <c r="EAP62" s="691"/>
      <c r="EAQ62" s="691"/>
      <c r="EAR62" s="691"/>
      <c r="EAS62" s="691"/>
      <c r="EAT62" s="691"/>
      <c r="EAU62" s="691"/>
      <c r="EAV62" s="691"/>
      <c r="EAW62" s="691"/>
      <c r="EAX62" s="691"/>
      <c r="EAY62" s="691"/>
      <c r="EAZ62" s="691"/>
      <c r="EBA62" s="691"/>
      <c r="EBB62" s="691"/>
      <c r="EBC62" s="691"/>
      <c r="EBD62" s="691"/>
      <c r="EBE62" s="691"/>
      <c r="EBF62" s="691"/>
      <c r="EBG62" s="691"/>
      <c r="EBH62" s="691"/>
      <c r="EBI62" s="691"/>
      <c r="EBJ62" s="691"/>
      <c r="EBK62" s="691"/>
      <c r="EBL62" s="691"/>
      <c r="EBM62" s="691"/>
      <c r="EBN62" s="691"/>
      <c r="EBO62" s="691"/>
      <c r="EBP62" s="691"/>
      <c r="EBQ62" s="691"/>
      <c r="EBR62" s="691"/>
      <c r="EBS62" s="691"/>
      <c r="EBT62" s="691"/>
      <c r="EBU62" s="691"/>
      <c r="EBV62" s="691"/>
      <c r="EBW62" s="691"/>
      <c r="EBX62" s="691"/>
      <c r="EBY62" s="691"/>
      <c r="EBZ62" s="691"/>
      <c r="ECA62" s="691"/>
      <c r="ECB62" s="691"/>
      <c r="ECC62" s="691"/>
      <c r="ECD62" s="691"/>
      <c r="ECE62" s="691"/>
      <c r="ECF62" s="691"/>
      <c r="ECG62" s="691"/>
      <c r="ECH62" s="691"/>
      <c r="ECI62" s="691"/>
      <c r="ECJ62" s="691"/>
      <c r="ECK62" s="691"/>
      <c r="ECL62" s="691"/>
      <c r="ECM62" s="691"/>
      <c r="ECN62" s="691"/>
      <c r="ECO62" s="691"/>
      <c r="ECP62" s="691"/>
      <c r="ECQ62" s="691"/>
      <c r="ECR62" s="691"/>
      <c r="ECS62" s="691"/>
      <c r="ECT62" s="691"/>
      <c r="ECU62" s="691"/>
      <c r="ECV62" s="691"/>
      <c r="ECW62" s="691"/>
      <c r="ECX62" s="691"/>
      <c r="ECY62" s="691"/>
      <c r="ECZ62" s="691"/>
      <c r="EDA62" s="691"/>
      <c r="EDB62" s="691"/>
      <c r="EDC62" s="691"/>
      <c r="EDD62" s="691"/>
      <c r="EDE62" s="691"/>
      <c r="EDF62" s="691"/>
      <c r="EDG62" s="691"/>
      <c r="EDH62" s="691"/>
      <c r="EDI62" s="691"/>
      <c r="EDJ62" s="691"/>
      <c r="EDK62" s="691"/>
      <c r="EDL62" s="691"/>
      <c r="EDM62" s="691"/>
      <c r="EDN62" s="691"/>
      <c r="EDO62" s="691"/>
      <c r="EDP62" s="691"/>
      <c r="EDQ62" s="691"/>
      <c r="EDR62" s="691"/>
      <c r="EDS62" s="691"/>
      <c r="EDT62" s="691"/>
      <c r="EDU62" s="691"/>
      <c r="EDV62" s="691"/>
      <c r="EDW62" s="691"/>
      <c r="EDX62" s="691"/>
      <c r="EDY62" s="691"/>
      <c r="EDZ62" s="691"/>
      <c r="EEA62" s="691"/>
      <c r="EEB62" s="691"/>
      <c r="EEC62" s="691"/>
      <c r="EED62" s="691"/>
      <c r="EEE62" s="691"/>
      <c r="EEF62" s="691"/>
      <c r="EEG62" s="691"/>
      <c r="EEH62" s="691"/>
      <c r="EEI62" s="691"/>
      <c r="EEJ62" s="691"/>
      <c r="EEK62" s="691"/>
      <c r="EEL62" s="691"/>
      <c r="EEM62" s="691"/>
      <c r="EEN62" s="691"/>
      <c r="EEO62" s="691"/>
      <c r="EEP62" s="691"/>
      <c r="EEQ62" s="691"/>
      <c r="EER62" s="691"/>
      <c r="EES62" s="691"/>
      <c r="EET62" s="691"/>
      <c r="EEU62" s="691"/>
      <c r="EEV62" s="691"/>
      <c r="EEW62" s="691"/>
      <c r="EEX62" s="691"/>
      <c r="EEY62" s="691"/>
      <c r="EEZ62" s="691"/>
      <c r="EFA62" s="691"/>
      <c r="EFB62" s="691"/>
      <c r="EFC62" s="691"/>
      <c r="EFD62" s="691"/>
      <c r="EFE62" s="691"/>
      <c r="EFF62" s="691"/>
      <c r="EFG62" s="691"/>
      <c r="EFH62" s="691"/>
      <c r="EFI62" s="691"/>
      <c r="EFJ62" s="691"/>
      <c r="EFK62" s="691"/>
      <c r="EFL62" s="691"/>
      <c r="EFM62" s="691"/>
      <c r="EFN62" s="691"/>
      <c r="EFO62" s="691"/>
      <c r="EFP62" s="691"/>
      <c r="EFQ62" s="691"/>
      <c r="EFR62" s="691"/>
      <c r="EFS62" s="691"/>
      <c r="EFT62" s="691"/>
      <c r="EFU62" s="691"/>
      <c r="EFV62" s="691"/>
      <c r="EFW62" s="691"/>
      <c r="EFX62" s="691"/>
      <c r="EFY62" s="691"/>
      <c r="EFZ62" s="691"/>
      <c r="EGA62" s="691"/>
      <c r="EGB62" s="691"/>
      <c r="EGC62" s="691"/>
      <c r="EGD62" s="691"/>
      <c r="EGE62" s="691"/>
      <c r="EGF62" s="691"/>
      <c r="EGG62" s="691"/>
      <c r="EGH62" s="691"/>
      <c r="EGI62" s="691"/>
      <c r="EGJ62" s="691"/>
      <c r="EGK62" s="691"/>
      <c r="EGL62" s="691"/>
      <c r="EGM62" s="691"/>
      <c r="EGN62" s="691"/>
      <c r="EGO62" s="691"/>
      <c r="EGP62" s="691"/>
      <c r="EGQ62" s="691"/>
      <c r="EGR62" s="691"/>
      <c r="EGS62" s="691"/>
      <c r="EGT62" s="691"/>
      <c r="EGU62" s="691"/>
      <c r="EGV62" s="691"/>
      <c r="EGW62" s="691"/>
      <c r="EGX62" s="691"/>
      <c r="EGY62" s="691"/>
      <c r="EGZ62" s="691"/>
      <c r="EHA62" s="691"/>
      <c r="EHB62" s="691"/>
      <c r="EHC62" s="691"/>
      <c r="EHD62" s="691"/>
      <c r="EHE62" s="691"/>
      <c r="EHF62" s="691"/>
      <c r="EHG62" s="691"/>
      <c r="EHH62" s="691"/>
      <c r="EHI62" s="691"/>
      <c r="EHJ62" s="691"/>
      <c r="EHK62" s="691"/>
      <c r="EHL62" s="691"/>
      <c r="EHM62" s="691"/>
      <c r="EHN62" s="691"/>
      <c r="EHO62" s="691"/>
      <c r="EHP62" s="691"/>
      <c r="EHQ62" s="691"/>
      <c r="EHR62" s="691"/>
      <c r="EHS62" s="691"/>
      <c r="EHT62" s="691"/>
      <c r="EHU62" s="691"/>
      <c r="EHV62" s="691"/>
      <c r="EHW62" s="691"/>
      <c r="EHX62" s="691"/>
      <c r="EHY62" s="691"/>
      <c r="EHZ62" s="691"/>
      <c r="EIA62" s="691"/>
      <c r="EIB62" s="691"/>
      <c r="EIC62" s="691"/>
      <c r="EID62" s="691"/>
      <c r="EIE62" s="691"/>
      <c r="EIF62" s="691"/>
      <c r="EIG62" s="691"/>
      <c r="EIH62" s="691"/>
      <c r="EII62" s="691"/>
      <c r="EIJ62" s="691"/>
      <c r="EIK62" s="691"/>
      <c r="EIL62" s="691"/>
      <c r="EIM62" s="691"/>
      <c r="EIN62" s="691"/>
      <c r="EIO62" s="691"/>
      <c r="EIP62" s="691"/>
      <c r="EIQ62" s="691"/>
      <c r="EIR62" s="691"/>
      <c r="EIS62" s="691"/>
      <c r="EIT62" s="691"/>
      <c r="EIU62" s="691"/>
      <c r="EIV62" s="691"/>
      <c r="EIW62" s="691"/>
      <c r="EIX62" s="691"/>
      <c r="EIY62" s="691"/>
      <c r="EIZ62" s="691"/>
      <c r="EJA62" s="691"/>
      <c r="EJB62" s="691"/>
      <c r="EJC62" s="691"/>
      <c r="EJD62" s="691"/>
      <c r="EJE62" s="691"/>
      <c r="EJF62" s="691"/>
      <c r="EJG62" s="691"/>
      <c r="EJH62" s="691"/>
      <c r="EJI62" s="691"/>
      <c r="EJJ62" s="691"/>
      <c r="EJK62" s="691"/>
      <c r="EJL62" s="691"/>
      <c r="EJM62" s="691"/>
      <c r="EJN62" s="691"/>
      <c r="EJO62" s="691"/>
      <c r="EJP62" s="691"/>
      <c r="EJQ62" s="691"/>
      <c r="EJR62" s="691"/>
      <c r="EJS62" s="691"/>
      <c r="EJT62" s="691"/>
      <c r="EJU62" s="691"/>
      <c r="EJV62" s="691"/>
      <c r="EJW62" s="691"/>
      <c r="EJX62" s="691"/>
      <c r="EJY62" s="691"/>
      <c r="EJZ62" s="691"/>
      <c r="EKA62" s="691"/>
      <c r="EKB62" s="691"/>
      <c r="EKC62" s="691"/>
      <c r="EKD62" s="691"/>
      <c r="EKE62" s="691"/>
      <c r="EKF62" s="691"/>
      <c r="EKG62" s="691"/>
      <c r="EKH62" s="691"/>
      <c r="EKI62" s="691"/>
      <c r="EKJ62" s="691"/>
      <c r="EKK62" s="691"/>
      <c r="EKL62" s="691"/>
      <c r="EKM62" s="691"/>
      <c r="EKN62" s="691"/>
      <c r="EKO62" s="691"/>
      <c r="EKP62" s="691"/>
      <c r="EKQ62" s="691"/>
      <c r="EKR62" s="691"/>
      <c r="EKS62" s="691"/>
      <c r="EKT62" s="691"/>
      <c r="EKU62" s="691"/>
      <c r="EKV62" s="691"/>
      <c r="EKW62" s="691"/>
      <c r="EKX62" s="691"/>
      <c r="EKY62" s="691"/>
      <c r="EKZ62" s="691"/>
      <c r="ELA62" s="691"/>
      <c r="ELB62" s="691"/>
      <c r="ELC62" s="691"/>
      <c r="ELD62" s="691"/>
      <c r="ELE62" s="691"/>
      <c r="ELF62" s="691"/>
      <c r="ELG62" s="691"/>
      <c r="ELH62" s="691"/>
      <c r="ELI62" s="691"/>
      <c r="ELJ62" s="691"/>
      <c r="ELK62" s="691"/>
      <c r="ELL62" s="691"/>
      <c r="ELM62" s="691"/>
      <c r="ELN62" s="691"/>
      <c r="ELO62" s="691"/>
      <c r="ELP62" s="691"/>
      <c r="ELQ62" s="691"/>
      <c r="ELR62" s="691"/>
      <c r="ELS62" s="691"/>
      <c r="ELT62" s="691"/>
      <c r="ELU62" s="691"/>
      <c r="ELV62" s="691"/>
      <c r="ELW62" s="691"/>
      <c r="ELX62" s="691"/>
      <c r="ELY62" s="691"/>
      <c r="ELZ62" s="691"/>
      <c r="EMA62" s="691"/>
      <c r="EMB62" s="691"/>
      <c r="EMC62" s="691"/>
      <c r="EMD62" s="691"/>
      <c r="EME62" s="691"/>
      <c r="EMF62" s="691"/>
      <c r="EMG62" s="691"/>
      <c r="EMH62" s="691"/>
      <c r="EMI62" s="691"/>
      <c r="EMJ62" s="691"/>
      <c r="EMK62" s="691"/>
      <c r="EML62" s="691"/>
      <c r="EMM62" s="691"/>
      <c r="EMN62" s="691"/>
      <c r="EMO62" s="691"/>
      <c r="EMP62" s="691"/>
      <c r="EMQ62" s="691"/>
      <c r="EMR62" s="691"/>
      <c r="EMS62" s="691"/>
      <c r="EMT62" s="691"/>
      <c r="EMU62" s="691"/>
      <c r="EMV62" s="691"/>
      <c r="EMW62" s="691"/>
      <c r="EMX62" s="691"/>
      <c r="EMY62" s="691"/>
      <c r="EMZ62" s="691"/>
      <c r="ENA62" s="691"/>
      <c r="ENB62" s="691"/>
      <c r="ENC62" s="691"/>
      <c r="END62" s="691"/>
      <c r="ENE62" s="691"/>
      <c r="ENF62" s="691"/>
      <c r="ENG62" s="691"/>
      <c r="ENH62" s="691"/>
      <c r="ENI62" s="691"/>
      <c r="ENJ62" s="691"/>
      <c r="ENK62" s="691"/>
      <c r="ENL62" s="691"/>
      <c r="ENM62" s="691"/>
      <c r="ENN62" s="691"/>
      <c r="ENO62" s="691"/>
      <c r="ENP62" s="691"/>
      <c r="ENQ62" s="691"/>
      <c r="ENR62" s="691"/>
      <c r="ENS62" s="691"/>
      <c r="ENT62" s="691"/>
      <c r="ENU62" s="691"/>
      <c r="ENV62" s="691"/>
      <c r="ENW62" s="691"/>
      <c r="ENX62" s="691"/>
      <c r="ENY62" s="691"/>
      <c r="ENZ62" s="691"/>
      <c r="EOA62" s="691"/>
      <c r="EOB62" s="691"/>
      <c r="EOC62" s="691"/>
      <c r="EOD62" s="691"/>
      <c r="EOE62" s="691"/>
      <c r="EOF62" s="691"/>
      <c r="EOG62" s="691"/>
      <c r="EOH62" s="691"/>
      <c r="EOI62" s="691"/>
      <c r="EOJ62" s="691"/>
      <c r="EOK62" s="691"/>
      <c r="EOL62" s="691"/>
      <c r="EOM62" s="691"/>
      <c r="EON62" s="691"/>
      <c r="EOO62" s="691"/>
      <c r="EOP62" s="691"/>
      <c r="EOQ62" s="691"/>
      <c r="EOR62" s="691"/>
      <c r="EOS62" s="691"/>
      <c r="EOT62" s="691"/>
      <c r="EOU62" s="691"/>
      <c r="EOV62" s="691"/>
      <c r="EOW62" s="691"/>
      <c r="EOX62" s="691"/>
      <c r="EOY62" s="691"/>
      <c r="EOZ62" s="691"/>
      <c r="EPA62" s="691"/>
      <c r="EPB62" s="691"/>
      <c r="EPC62" s="691"/>
      <c r="EPD62" s="691"/>
      <c r="EPE62" s="691"/>
      <c r="EPF62" s="691"/>
      <c r="EPG62" s="691"/>
      <c r="EPH62" s="691"/>
      <c r="EPI62" s="691"/>
      <c r="EPJ62" s="691"/>
      <c r="EPK62" s="691"/>
      <c r="EPL62" s="691"/>
      <c r="EPM62" s="691"/>
      <c r="EPN62" s="691"/>
      <c r="EPO62" s="691"/>
      <c r="EPP62" s="691"/>
      <c r="EPQ62" s="691"/>
      <c r="EPR62" s="691"/>
      <c r="EPS62" s="691"/>
      <c r="EPT62" s="691"/>
      <c r="EPU62" s="691"/>
      <c r="EPV62" s="691"/>
      <c r="EPW62" s="691"/>
      <c r="EPX62" s="691"/>
      <c r="EPY62" s="691"/>
      <c r="EPZ62" s="691"/>
      <c r="EQA62" s="691"/>
      <c r="EQB62" s="691"/>
      <c r="EQC62" s="691"/>
      <c r="EQD62" s="691"/>
      <c r="EQE62" s="691"/>
      <c r="EQF62" s="691"/>
      <c r="EQG62" s="691"/>
      <c r="EQH62" s="691"/>
      <c r="EQI62" s="691"/>
      <c r="EQJ62" s="691"/>
      <c r="EQK62" s="691"/>
      <c r="EQL62" s="691"/>
      <c r="EQM62" s="691"/>
      <c r="EQN62" s="691"/>
      <c r="EQO62" s="691"/>
      <c r="EQP62" s="691"/>
      <c r="EQQ62" s="691"/>
      <c r="EQR62" s="691"/>
      <c r="EQS62" s="691"/>
      <c r="EQT62" s="691"/>
      <c r="EQU62" s="691"/>
      <c r="EQV62" s="691"/>
      <c r="EQW62" s="691"/>
      <c r="EQX62" s="691"/>
      <c r="EQY62" s="691"/>
      <c r="EQZ62" s="691"/>
      <c r="ERA62" s="691"/>
      <c r="ERB62" s="691"/>
      <c r="ERC62" s="691"/>
      <c r="ERD62" s="691"/>
      <c r="ERE62" s="691"/>
      <c r="ERF62" s="691"/>
      <c r="ERG62" s="691"/>
      <c r="ERH62" s="691"/>
      <c r="ERI62" s="691"/>
      <c r="ERJ62" s="691"/>
      <c r="ERK62" s="691"/>
      <c r="ERL62" s="691"/>
      <c r="ERM62" s="691"/>
      <c r="ERN62" s="691"/>
      <c r="ERO62" s="691"/>
      <c r="ERP62" s="691"/>
      <c r="ERQ62" s="691"/>
      <c r="ERR62" s="691"/>
      <c r="ERS62" s="691"/>
      <c r="ERT62" s="691"/>
      <c r="ERU62" s="691"/>
      <c r="ERV62" s="691"/>
      <c r="ERW62" s="691"/>
      <c r="ERX62" s="691"/>
      <c r="ERY62" s="691"/>
      <c r="ERZ62" s="691"/>
      <c r="ESA62" s="691"/>
      <c r="ESB62" s="691"/>
      <c r="ESC62" s="691"/>
      <c r="ESD62" s="691"/>
      <c r="ESE62" s="691"/>
      <c r="ESF62" s="691"/>
      <c r="ESG62" s="691"/>
      <c r="ESH62" s="691"/>
      <c r="ESI62" s="691"/>
      <c r="ESJ62" s="691"/>
      <c r="ESK62" s="691"/>
      <c r="ESL62" s="691"/>
      <c r="ESM62" s="691"/>
      <c r="ESN62" s="691"/>
      <c r="ESO62" s="691"/>
      <c r="ESP62" s="691"/>
      <c r="ESQ62" s="691"/>
      <c r="ESR62" s="691"/>
      <c r="ESS62" s="691"/>
      <c r="EST62" s="691"/>
      <c r="ESU62" s="691"/>
      <c r="ESV62" s="691"/>
      <c r="ESW62" s="691"/>
      <c r="ESX62" s="691"/>
      <c r="ESY62" s="691"/>
      <c r="ESZ62" s="691"/>
      <c r="ETA62" s="691"/>
      <c r="ETB62" s="691"/>
      <c r="ETC62" s="691"/>
      <c r="ETD62" s="691"/>
      <c r="ETE62" s="691"/>
      <c r="ETF62" s="691"/>
      <c r="ETG62" s="691"/>
      <c r="ETH62" s="691"/>
      <c r="ETI62" s="691"/>
      <c r="ETJ62" s="691"/>
      <c r="ETK62" s="691"/>
      <c r="ETL62" s="691"/>
      <c r="ETM62" s="691"/>
      <c r="ETN62" s="691"/>
      <c r="ETO62" s="691"/>
      <c r="ETP62" s="691"/>
      <c r="ETQ62" s="691"/>
      <c r="ETR62" s="691"/>
      <c r="ETS62" s="691"/>
      <c r="ETT62" s="691"/>
      <c r="ETU62" s="691"/>
      <c r="ETV62" s="691"/>
      <c r="ETW62" s="691"/>
      <c r="ETX62" s="691"/>
      <c r="ETY62" s="691"/>
      <c r="ETZ62" s="691"/>
      <c r="EUA62" s="691"/>
      <c r="EUB62" s="691"/>
      <c r="EUC62" s="691"/>
      <c r="EUD62" s="691"/>
      <c r="EUE62" s="691"/>
      <c r="EUF62" s="691"/>
      <c r="EUG62" s="691"/>
      <c r="EUH62" s="691"/>
      <c r="EUI62" s="691"/>
      <c r="EUJ62" s="691"/>
      <c r="EUK62" s="691"/>
      <c r="EUL62" s="691"/>
      <c r="EUM62" s="691"/>
      <c r="EUN62" s="691"/>
      <c r="EUO62" s="691"/>
      <c r="EUP62" s="691"/>
      <c r="EUQ62" s="691"/>
      <c r="EUR62" s="691"/>
      <c r="EUS62" s="691"/>
      <c r="EUT62" s="691"/>
      <c r="EUU62" s="691"/>
      <c r="EUV62" s="691"/>
      <c r="EUW62" s="691"/>
      <c r="EUX62" s="691"/>
      <c r="EUY62" s="691"/>
      <c r="EUZ62" s="691"/>
      <c r="EVA62" s="691"/>
      <c r="EVB62" s="691"/>
      <c r="EVC62" s="691"/>
      <c r="EVD62" s="691"/>
      <c r="EVE62" s="691"/>
      <c r="EVF62" s="691"/>
      <c r="EVG62" s="691"/>
      <c r="EVH62" s="691"/>
      <c r="EVI62" s="691"/>
      <c r="EVJ62" s="691"/>
      <c r="EVK62" s="691"/>
      <c r="EVL62" s="691"/>
      <c r="EVM62" s="691"/>
      <c r="EVN62" s="691"/>
      <c r="EVO62" s="691"/>
      <c r="EVP62" s="691"/>
      <c r="EVQ62" s="691"/>
      <c r="EVR62" s="691"/>
      <c r="EVS62" s="691"/>
      <c r="EVT62" s="691"/>
      <c r="EVU62" s="691"/>
      <c r="EVV62" s="691"/>
      <c r="EVW62" s="691"/>
      <c r="EVX62" s="691"/>
      <c r="EVY62" s="691"/>
      <c r="EVZ62" s="691"/>
      <c r="EWA62" s="691"/>
      <c r="EWB62" s="691"/>
      <c r="EWC62" s="691"/>
      <c r="EWD62" s="691"/>
      <c r="EWE62" s="691"/>
      <c r="EWF62" s="691"/>
      <c r="EWG62" s="691"/>
      <c r="EWH62" s="691"/>
      <c r="EWI62" s="691"/>
      <c r="EWJ62" s="691"/>
      <c r="EWK62" s="691"/>
      <c r="EWL62" s="691"/>
      <c r="EWM62" s="691"/>
      <c r="EWN62" s="691"/>
      <c r="EWO62" s="691"/>
      <c r="EWP62" s="691"/>
      <c r="EWQ62" s="691"/>
      <c r="EWR62" s="691"/>
      <c r="EWS62" s="691"/>
      <c r="EWT62" s="691"/>
      <c r="EWU62" s="691"/>
      <c r="EWV62" s="691"/>
      <c r="EWW62" s="691"/>
      <c r="EWX62" s="691"/>
      <c r="EWY62" s="691"/>
      <c r="EWZ62" s="691"/>
      <c r="EXA62" s="691"/>
      <c r="EXB62" s="691"/>
      <c r="EXC62" s="691"/>
      <c r="EXD62" s="691"/>
      <c r="EXE62" s="691"/>
      <c r="EXF62" s="691"/>
      <c r="EXG62" s="691"/>
      <c r="EXH62" s="691"/>
      <c r="EXI62" s="691"/>
      <c r="EXJ62" s="691"/>
      <c r="EXK62" s="691"/>
      <c r="EXL62" s="691"/>
      <c r="EXM62" s="691"/>
      <c r="EXN62" s="691"/>
      <c r="EXO62" s="691"/>
      <c r="EXP62" s="691"/>
      <c r="EXQ62" s="691"/>
      <c r="EXR62" s="691"/>
      <c r="EXS62" s="691"/>
      <c r="EXT62" s="691"/>
      <c r="EXU62" s="691"/>
      <c r="EXV62" s="691"/>
      <c r="EXW62" s="691"/>
      <c r="EXX62" s="691"/>
      <c r="EXY62" s="691"/>
      <c r="EXZ62" s="691"/>
      <c r="EYA62" s="691"/>
      <c r="EYB62" s="691"/>
      <c r="EYC62" s="691"/>
      <c r="EYD62" s="691"/>
      <c r="EYE62" s="691"/>
      <c r="EYF62" s="691"/>
      <c r="EYG62" s="691"/>
      <c r="EYH62" s="691"/>
      <c r="EYI62" s="691"/>
      <c r="EYJ62" s="691"/>
      <c r="EYK62" s="691"/>
      <c r="EYL62" s="691"/>
      <c r="EYM62" s="691"/>
      <c r="EYN62" s="691"/>
      <c r="EYO62" s="691"/>
      <c r="EYP62" s="691"/>
      <c r="EYQ62" s="691"/>
      <c r="EYR62" s="691"/>
      <c r="EYS62" s="691"/>
      <c r="EYT62" s="691"/>
      <c r="EYU62" s="691"/>
      <c r="EYV62" s="691"/>
      <c r="EYW62" s="691"/>
      <c r="EYX62" s="691"/>
      <c r="EYY62" s="691"/>
      <c r="EYZ62" s="691"/>
      <c r="EZA62" s="691"/>
      <c r="EZB62" s="691"/>
      <c r="EZC62" s="691"/>
      <c r="EZD62" s="691"/>
      <c r="EZE62" s="691"/>
      <c r="EZF62" s="691"/>
      <c r="EZG62" s="691"/>
      <c r="EZH62" s="691"/>
      <c r="EZI62" s="691"/>
      <c r="EZJ62" s="691"/>
      <c r="EZK62" s="691"/>
      <c r="EZL62" s="691"/>
      <c r="EZM62" s="691"/>
      <c r="EZN62" s="691"/>
      <c r="EZO62" s="691"/>
      <c r="EZP62" s="691"/>
      <c r="EZQ62" s="691"/>
      <c r="EZR62" s="691"/>
      <c r="EZS62" s="691"/>
      <c r="EZT62" s="691"/>
      <c r="EZU62" s="691"/>
      <c r="EZV62" s="691"/>
      <c r="EZW62" s="691"/>
      <c r="EZX62" s="691"/>
      <c r="EZY62" s="691"/>
      <c r="EZZ62" s="691"/>
      <c r="FAA62" s="691"/>
      <c r="FAB62" s="691"/>
      <c r="FAC62" s="691"/>
      <c r="FAD62" s="691"/>
      <c r="FAE62" s="691"/>
      <c r="FAF62" s="691"/>
      <c r="FAG62" s="691"/>
      <c r="FAH62" s="691"/>
      <c r="FAI62" s="691"/>
      <c r="FAJ62" s="691"/>
      <c r="FAK62" s="691"/>
      <c r="FAL62" s="691"/>
      <c r="FAM62" s="691"/>
      <c r="FAN62" s="691"/>
      <c r="FAO62" s="691"/>
      <c r="FAP62" s="691"/>
      <c r="FAQ62" s="691"/>
      <c r="FAR62" s="691"/>
      <c r="FAS62" s="691"/>
      <c r="FAT62" s="691"/>
      <c r="FAU62" s="691"/>
      <c r="FAV62" s="691"/>
      <c r="FAW62" s="691"/>
      <c r="FAX62" s="691"/>
      <c r="FAY62" s="691"/>
      <c r="FAZ62" s="691"/>
      <c r="FBA62" s="691"/>
      <c r="FBB62" s="691"/>
      <c r="FBC62" s="691"/>
      <c r="FBD62" s="691"/>
      <c r="FBE62" s="691"/>
      <c r="FBF62" s="691"/>
      <c r="FBG62" s="691"/>
      <c r="FBH62" s="691"/>
      <c r="FBI62" s="691"/>
      <c r="FBJ62" s="691"/>
      <c r="FBK62" s="691"/>
      <c r="FBL62" s="691"/>
      <c r="FBM62" s="691"/>
      <c r="FBN62" s="691"/>
      <c r="FBO62" s="691"/>
      <c r="FBP62" s="691"/>
      <c r="FBQ62" s="691"/>
      <c r="FBR62" s="691"/>
      <c r="FBS62" s="691"/>
      <c r="FBT62" s="691"/>
      <c r="FBU62" s="691"/>
      <c r="FBV62" s="691"/>
      <c r="FBW62" s="691"/>
      <c r="FBX62" s="691"/>
      <c r="FBY62" s="691"/>
      <c r="FBZ62" s="691"/>
      <c r="FCA62" s="691"/>
      <c r="FCB62" s="691"/>
      <c r="FCC62" s="691"/>
      <c r="FCD62" s="691"/>
      <c r="FCE62" s="691"/>
      <c r="FCF62" s="691"/>
      <c r="FCG62" s="691"/>
      <c r="FCH62" s="691"/>
      <c r="FCI62" s="691"/>
      <c r="FCJ62" s="691"/>
      <c r="FCK62" s="691"/>
      <c r="FCL62" s="691"/>
      <c r="FCM62" s="691"/>
      <c r="FCN62" s="691"/>
      <c r="FCO62" s="691"/>
      <c r="FCP62" s="691"/>
      <c r="FCQ62" s="691"/>
      <c r="FCR62" s="691"/>
      <c r="FCS62" s="691"/>
      <c r="FCT62" s="691"/>
      <c r="FCU62" s="691"/>
      <c r="FCV62" s="691"/>
      <c r="FCW62" s="691"/>
      <c r="FCX62" s="691"/>
      <c r="FCY62" s="691"/>
      <c r="FCZ62" s="691"/>
      <c r="FDA62" s="691"/>
      <c r="FDB62" s="691"/>
      <c r="FDC62" s="691"/>
      <c r="FDD62" s="691"/>
      <c r="FDE62" s="691"/>
      <c r="FDF62" s="691"/>
      <c r="FDG62" s="691"/>
      <c r="FDH62" s="691"/>
      <c r="FDI62" s="691"/>
      <c r="FDJ62" s="691"/>
      <c r="FDK62" s="691"/>
      <c r="FDL62" s="691"/>
      <c r="FDM62" s="691"/>
      <c r="FDN62" s="691"/>
      <c r="FDO62" s="691"/>
      <c r="FDP62" s="691"/>
      <c r="FDQ62" s="691"/>
      <c r="FDR62" s="691"/>
      <c r="FDS62" s="691"/>
      <c r="FDT62" s="691"/>
      <c r="FDU62" s="691"/>
      <c r="FDV62" s="691"/>
      <c r="FDW62" s="691"/>
      <c r="FDX62" s="691"/>
      <c r="FDY62" s="691"/>
      <c r="FDZ62" s="691"/>
      <c r="FEA62" s="691"/>
      <c r="FEB62" s="691"/>
      <c r="FEC62" s="691"/>
      <c r="FED62" s="691"/>
      <c r="FEE62" s="691"/>
      <c r="FEF62" s="691"/>
      <c r="FEG62" s="691"/>
      <c r="FEH62" s="691"/>
      <c r="FEI62" s="691"/>
      <c r="FEJ62" s="691"/>
      <c r="FEK62" s="691"/>
      <c r="FEL62" s="691"/>
      <c r="FEM62" s="691"/>
      <c r="FEN62" s="691"/>
      <c r="FEO62" s="691"/>
      <c r="FEP62" s="691"/>
      <c r="FEQ62" s="691"/>
      <c r="FER62" s="691"/>
      <c r="FES62" s="691"/>
      <c r="FET62" s="691"/>
      <c r="FEU62" s="691"/>
      <c r="FEV62" s="691"/>
      <c r="FEW62" s="691"/>
      <c r="FEX62" s="691"/>
      <c r="FEY62" s="691"/>
      <c r="FEZ62" s="691"/>
      <c r="FFA62" s="691"/>
      <c r="FFB62" s="691"/>
      <c r="FFC62" s="691"/>
      <c r="FFD62" s="691"/>
      <c r="FFE62" s="691"/>
      <c r="FFF62" s="691"/>
      <c r="FFG62" s="691"/>
      <c r="FFH62" s="691"/>
      <c r="FFI62" s="691"/>
      <c r="FFJ62" s="691"/>
      <c r="FFK62" s="691"/>
      <c r="FFL62" s="691"/>
      <c r="FFM62" s="691"/>
      <c r="FFN62" s="691"/>
      <c r="FFO62" s="691"/>
      <c r="FFP62" s="691"/>
      <c r="FFQ62" s="691"/>
      <c r="FFR62" s="691"/>
      <c r="FFS62" s="691"/>
      <c r="FFT62" s="691"/>
      <c r="FFU62" s="691"/>
      <c r="FFV62" s="691"/>
      <c r="FFW62" s="691"/>
      <c r="FFX62" s="691"/>
      <c r="FFY62" s="691"/>
      <c r="FFZ62" s="691"/>
      <c r="FGA62" s="691"/>
      <c r="FGB62" s="691"/>
      <c r="FGC62" s="691"/>
      <c r="FGD62" s="691"/>
      <c r="FGE62" s="691"/>
      <c r="FGF62" s="691"/>
      <c r="FGG62" s="691"/>
      <c r="FGH62" s="691"/>
      <c r="FGI62" s="691"/>
      <c r="FGJ62" s="691"/>
      <c r="FGK62" s="691"/>
      <c r="FGL62" s="691"/>
      <c r="FGM62" s="691"/>
      <c r="FGN62" s="691"/>
      <c r="FGO62" s="691"/>
      <c r="FGP62" s="691"/>
      <c r="FGQ62" s="691"/>
      <c r="FGR62" s="691"/>
      <c r="FGS62" s="691"/>
      <c r="FGT62" s="691"/>
      <c r="FGU62" s="691"/>
      <c r="FGV62" s="691"/>
      <c r="FGW62" s="691"/>
      <c r="FGX62" s="691"/>
      <c r="FGY62" s="691"/>
      <c r="FGZ62" s="691"/>
      <c r="FHA62" s="691"/>
      <c r="FHB62" s="691"/>
      <c r="FHC62" s="691"/>
      <c r="FHD62" s="691"/>
      <c r="FHE62" s="691"/>
      <c r="FHF62" s="691"/>
      <c r="FHG62" s="691"/>
      <c r="FHH62" s="691"/>
      <c r="FHI62" s="691"/>
      <c r="FHJ62" s="691"/>
      <c r="FHK62" s="691"/>
      <c r="FHL62" s="691"/>
      <c r="FHM62" s="691"/>
      <c r="FHN62" s="691"/>
      <c r="FHO62" s="691"/>
      <c r="FHP62" s="691"/>
      <c r="FHQ62" s="691"/>
      <c r="FHR62" s="691"/>
      <c r="FHS62" s="691"/>
      <c r="FHT62" s="691"/>
      <c r="FHU62" s="691"/>
      <c r="FHV62" s="691"/>
      <c r="FHW62" s="691"/>
      <c r="FHX62" s="691"/>
      <c r="FHY62" s="691"/>
      <c r="FHZ62" s="691"/>
      <c r="FIA62" s="691"/>
      <c r="FIB62" s="691"/>
      <c r="FIC62" s="691"/>
      <c r="FID62" s="691"/>
      <c r="FIE62" s="691"/>
      <c r="FIF62" s="691"/>
      <c r="FIG62" s="691"/>
      <c r="FIH62" s="691"/>
      <c r="FII62" s="691"/>
      <c r="FIJ62" s="691"/>
      <c r="FIK62" s="691"/>
      <c r="FIL62" s="691"/>
      <c r="FIM62" s="691"/>
      <c r="FIN62" s="691"/>
      <c r="FIO62" s="691"/>
      <c r="FIP62" s="691"/>
      <c r="FIQ62" s="691"/>
      <c r="FIR62" s="691"/>
      <c r="FIS62" s="691"/>
      <c r="FIT62" s="691"/>
      <c r="FIU62" s="691"/>
      <c r="FIV62" s="691"/>
      <c r="FIW62" s="691"/>
      <c r="FIX62" s="691"/>
      <c r="FIY62" s="691"/>
      <c r="FIZ62" s="691"/>
      <c r="FJA62" s="691"/>
      <c r="FJB62" s="691"/>
      <c r="FJC62" s="691"/>
      <c r="FJD62" s="691"/>
      <c r="FJE62" s="691"/>
      <c r="FJF62" s="691"/>
      <c r="FJG62" s="691"/>
      <c r="FJH62" s="691"/>
      <c r="FJI62" s="691"/>
      <c r="FJJ62" s="691"/>
      <c r="FJK62" s="691"/>
      <c r="FJL62" s="691"/>
      <c r="FJM62" s="691"/>
      <c r="FJN62" s="691"/>
      <c r="FJO62" s="691"/>
      <c r="FJP62" s="691"/>
      <c r="FJQ62" s="691"/>
      <c r="FJR62" s="691"/>
      <c r="FJS62" s="691"/>
      <c r="FJT62" s="691"/>
      <c r="FJU62" s="691"/>
      <c r="FJV62" s="691"/>
      <c r="FJW62" s="691"/>
      <c r="FJX62" s="691"/>
      <c r="FJY62" s="691"/>
      <c r="FJZ62" s="691"/>
      <c r="FKA62" s="691"/>
      <c r="FKB62" s="691"/>
      <c r="FKC62" s="691"/>
      <c r="FKD62" s="691"/>
      <c r="FKE62" s="691"/>
      <c r="FKF62" s="691"/>
      <c r="FKG62" s="691"/>
      <c r="FKH62" s="691"/>
      <c r="FKI62" s="691"/>
      <c r="FKJ62" s="691"/>
      <c r="FKK62" s="691"/>
      <c r="FKL62" s="691"/>
      <c r="FKM62" s="691"/>
      <c r="FKN62" s="691"/>
      <c r="FKO62" s="691"/>
      <c r="FKP62" s="691"/>
      <c r="FKQ62" s="691"/>
      <c r="FKR62" s="691"/>
      <c r="FKS62" s="691"/>
      <c r="FKT62" s="691"/>
      <c r="FKU62" s="691"/>
      <c r="FKV62" s="691"/>
      <c r="FKW62" s="691"/>
      <c r="FKX62" s="691"/>
      <c r="FKY62" s="691"/>
      <c r="FKZ62" s="691"/>
      <c r="FLA62" s="691"/>
      <c r="FLB62" s="691"/>
      <c r="FLC62" s="691"/>
      <c r="FLD62" s="691"/>
      <c r="FLE62" s="691"/>
      <c r="FLF62" s="691"/>
      <c r="FLG62" s="691"/>
      <c r="FLH62" s="691"/>
      <c r="FLI62" s="691"/>
      <c r="FLJ62" s="691"/>
      <c r="FLK62" s="691"/>
      <c r="FLL62" s="691"/>
      <c r="FLM62" s="691"/>
      <c r="FLN62" s="691"/>
      <c r="FLO62" s="691"/>
      <c r="FLP62" s="691"/>
      <c r="FLQ62" s="691"/>
      <c r="FLR62" s="691"/>
      <c r="FLS62" s="691"/>
      <c r="FLT62" s="691"/>
      <c r="FLU62" s="691"/>
      <c r="FLV62" s="691"/>
      <c r="FLW62" s="691"/>
      <c r="FLX62" s="691"/>
      <c r="FLY62" s="691"/>
      <c r="FLZ62" s="691"/>
      <c r="FMA62" s="691"/>
      <c r="FMB62" s="691"/>
      <c r="FMC62" s="691"/>
      <c r="FMD62" s="691"/>
      <c r="FME62" s="691"/>
      <c r="FMF62" s="691"/>
      <c r="FMG62" s="691"/>
      <c r="FMH62" s="691"/>
      <c r="FMI62" s="691"/>
      <c r="FMJ62" s="691"/>
      <c r="FMK62" s="691"/>
      <c r="FML62" s="691"/>
      <c r="FMM62" s="691"/>
      <c r="FMN62" s="691"/>
      <c r="FMO62" s="691"/>
      <c r="FMP62" s="691"/>
      <c r="FMQ62" s="691"/>
      <c r="FMR62" s="691"/>
      <c r="FMS62" s="691"/>
      <c r="FMT62" s="691"/>
      <c r="FMU62" s="691"/>
      <c r="FMV62" s="691"/>
      <c r="FMW62" s="691"/>
      <c r="FMX62" s="691"/>
      <c r="FMY62" s="691"/>
      <c r="FMZ62" s="691"/>
      <c r="FNA62" s="691"/>
      <c r="FNB62" s="691"/>
      <c r="FNC62" s="691"/>
      <c r="FND62" s="691"/>
      <c r="FNE62" s="691"/>
      <c r="FNF62" s="691"/>
      <c r="FNG62" s="691"/>
      <c r="FNH62" s="691"/>
      <c r="FNI62" s="691"/>
      <c r="FNJ62" s="691"/>
      <c r="FNK62" s="691"/>
      <c r="FNL62" s="691"/>
      <c r="FNM62" s="691"/>
      <c r="FNN62" s="691"/>
      <c r="FNO62" s="691"/>
      <c r="FNP62" s="691"/>
      <c r="FNQ62" s="691"/>
      <c r="FNR62" s="691"/>
      <c r="FNS62" s="691"/>
      <c r="FNT62" s="691"/>
      <c r="FNU62" s="691"/>
      <c r="FNV62" s="691"/>
      <c r="FNW62" s="691"/>
      <c r="FNX62" s="691"/>
      <c r="FNY62" s="691"/>
      <c r="FNZ62" s="691"/>
      <c r="FOA62" s="691"/>
      <c r="FOB62" s="691"/>
      <c r="FOC62" s="691"/>
      <c r="FOD62" s="691"/>
      <c r="FOE62" s="691"/>
      <c r="FOF62" s="691"/>
      <c r="FOG62" s="691"/>
      <c r="FOH62" s="691"/>
      <c r="FOI62" s="691"/>
      <c r="FOJ62" s="691"/>
      <c r="FOK62" s="691"/>
      <c r="FOL62" s="691"/>
      <c r="FOM62" s="691"/>
      <c r="FON62" s="691"/>
      <c r="FOO62" s="691"/>
      <c r="FOP62" s="691"/>
      <c r="FOQ62" s="691"/>
      <c r="FOR62" s="691"/>
      <c r="FOS62" s="691"/>
      <c r="FOT62" s="691"/>
      <c r="FOU62" s="691"/>
      <c r="FOV62" s="691"/>
      <c r="FOW62" s="691"/>
      <c r="FOX62" s="691"/>
      <c r="FOY62" s="691"/>
      <c r="FOZ62" s="691"/>
      <c r="FPA62" s="691"/>
      <c r="FPB62" s="691"/>
      <c r="FPC62" s="691"/>
      <c r="FPD62" s="691"/>
      <c r="FPE62" s="691"/>
      <c r="FPF62" s="691"/>
      <c r="FPG62" s="691"/>
      <c r="FPH62" s="691"/>
      <c r="FPI62" s="691"/>
      <c r="FPJ62" s="691"/>
      <c r="FPK62" s="691"/>
      <c r="FPL62" s="691"/>
      <c r="FPM62" s="691"/>
      <c r="FPN62" s="691"/>
      <c r="FPO62" s="691"/>
      <c r="FPP62" s="691"/>
      <c r="FPQ62" s="691"/>
      <c r="FPR62" s="691"/>
      <c r="FPS62" s="691"/>
      <c r="FPT62" s="691"/>
      <c r="FPU62" s="691"/>
      <c r="FPV62" s="691"/>
      <c r="FPW62" s="691"/>
      <c r="FPX62" s="691"/>
      <c r="FPY62" s="691"/>
      <c r="FPZ62" s="691"/>
      <c r="FQA62" s="691"/>
      <c r="FQB62" s="691"/>
      <c r="FQC62" s="691"/>
      <c r="FQD62" s="691"/>
      <c r="FQE62" s="691"/>
      <c r="FQF62" s="691"/>
      <c r="FQG62" s="691"/>
      <c r="FQH62" s="691"/>
      <c r="FQI62" s="691"/>
      <c r="FQJ62" s="691"/>
      <c r="FQK62" s="691"/>
      <c r="FQL62" s="691"/>
      <c r="FQM62" s="691"/>
      <c r="FQN62" s="691"/>
      <c r="FQO62" s="691"/>
      <c r="FQP62" s="691"/>
      <c r="FQQ62" s="691"/>
      <c r="FQR62" s="691"/>
      <c r="FQS62" s="691"/>
      <c r="FQT62" s="691"/>
      <c r="FQU62" s="691"/>
      <c r="FQV62" s="691"/>
      <c r="FQW62" s="691"/>
      <c r="FQX62" s="691"/>
      <c r="FQY62" s="691"/>
      <c r="FQZ62" s="691"/>
      <c r="FRA62" s="691"/>
      <c r="FRB62" s="691"/>
      <c r="FRC62" s="691"/>
      <c r="FRD62" s="691"/>
      <c r="FRE62" s="691"/>
      <c r="FRF62" s="691"/>
      <c r="FRG62" s="691"/>
      <c r="FRH62" s="691"/>
      <c r="FRI62" s="691"/>
      <c r="FRJ62" s="691"/>
      <c r="FRK62" s="691"/>
      <c r="FRL62" s="691"/>
      <c r="FRM62" s="691"/>
      <c r="FRN62" s="691"/>
      <c r="FRO62" s="691"/>
      <c r="FRP62" s="691"/>
      <c r="FRQ62" s="691"/>
      <c r="FRR62" s="691"/>
      <c r="FRS62" s="691"/>
      <c r="FRT62" s="691"/>
      <c r="FRU62" s="691"/>
      <c r="FRV62" s="691"/>
      <c r="FRW62" s="691"/>
      <c r="FRX62" s="691"/>
      <c r="FRY62" s="691"/>
      <c r="FRZ62" s="691"/>
      <c r="FSA62" s="691"/>
      <c r="FSB62" s="691"/>
      <c r="FSC62" s="691"/>
      <c r="FSD62" s="691"/>
      <c r="FSE62" s="691"/>
      <c r="FSF62" s="691"/>
      <c r="FSG62" s="691"/>
      <c r="FSH62" s="691"/>
      <c r="FSI62" s="691"/>
      <c r="FSJ62" s="691"/>
      <c r="FSK62" s="691"/>
      <c r="FSL62" s="691"/>
      <c r="FSM62" s="691"/>
      <c r="FSN62" s="691"/>
      <c r="FSO62" s="691"/>
      <c r="FSP62" s="691"/>
      <c r="FSQ62" s="691"/>
      <c r="FSR62" s="691"/>
      <c r="FSS62" s="691"/>
      <c r="FST62" s="691"/>
      <c r="FSU62" s="691"/>
      <c r="FSV62" s="691"/>
      <c r="FSW62" s="691"/>
      <c r="FSX62" s="691"/>
      <c r="FSY62" s="691"/>
      <c r="FSZ62" s="691"/>
      <c r="FTA62" s="691"/>
      <c r="FTB62" s="691"/>
      <c r="FTC62" s="691"/>
      <c r="FTD62" s="691"/>
      <c r="FTE62" s="691"/>
      <c r="FTF62" s="691"/>
      <c r="FTG62" s="691"/>
      <c r="FTH62" s="691"/>
      <c r="FTI62" s="691"/>
      <c r="FTJ62" s="691"/>
      <c r="FTK62" s="691"/>
      <c r="FTL62" s="691"/>
      <c r="FTM62" s="691"/>
      <c r="FTN62" s="691"/>
      <c r="FTO62" s="691"/>
      <c r="FTP62" s="691"/>
      <c r="FTQ62" s="691"/>
      <c r="FTR62" s="691"/>
      <c r="FTS62" s="691"/>
      <c r="FTT62" s="691"/>
      <c r="FTU62" s="691"/>
      <c r="FTV62" s="691"/>
      <c r="FTW62" s="691"/>
      <c r="FTX62" s="691"/>
      <c r="FTY62" s="691"/>
      <c r="FTZ62" s="691"/>
      <c r="FUA62" s="691"/>
      <c r="FUB62" s="691"/>
      <c r="FUC62" s="691"/>
      <c r="FUD62" s="691"/>
      <c r="FUE62" s="691"/>
      <c r="FUF62" s="691"/>
      <c r="FUG62" s="691"/>
      <c r="FUH62" s="691"/>
      <c r="FUI62" s="691"/>
      <c r="FUJ62" s="691"/>
      <c r="FUK62" s="691"/>
      <c r="FUL62" s="691"/>
      <c r="FUM62" s="691"/>
      <c r="FUN62" s="691"/>
      <c r="FUO62" s="691"/>
      <c r="FUP62" s="691"/>
      <c r="FUQ62" s="691"/>
      <c r="FUR62" s="691"/>
      <c r="FUS62" s="691"/>
      <c r="FUT62" s="691"/>
      <c r="FUU62" s="691"/>
      <c r="FUV62" s="691"/>
      <c r="FUW62" s="691"/>
      <c r="FUX62" s="691"/>
      <c r="FUY62" s="691"/>
      <c r="FUZ62" s="691"/>
      <c r="FVA62" s="691"/>
      <c r="FVB62" s="691"/>
      <c r="FVC62" s="691"/>
      <c r="FVD62" s="691"/>
      <c r="FVE62" s="691"/>
      <c r="FVF62" s="691"/>
      <c r="FVG62" s="691"/>
      <c r="FVH62" s="691"/>
      <c r="FVI62" s="691"/>
      <c r="FVJ62" s="691"/>
      <c r="FVK62" s="691"/>
      <c r="FVL62" s="691"/>
      <c r="FVM62" s="691"/>
      <c r="FVN62" s="691"/>
      <c r="FVO62" s="691"/>
      <c r="FVP62" s="691"/>
      <c r="FVQ62" s="691"/>
      <c r="FVR62" s="691"/>
      <c r="FVS62" s="691"/>
      <c r="FVT62" s="691"/>
      <c r="FVU62" s="691"/>
      <c r="FVV62" s="691"/>
      <c r="FVW62" s="691"/>
      <c r="FVX62" s="691"/>
      <c r="FVY62" s="691"/>
      <c r="FVZ62" s="691"/>
      <c r="FWA62" s="691"/>
      <c r="FWB62" s="691"/>
      <c r="FWC62" s="691"/>
      <c r="FWD62" s="691"/>
      <c r="FWE62" s="691"/>
      <c r="FWF62" s="691"/>
      <c r="FWG62" s="691"/>
      <c r="FWH62" s="691"/>
      <c r="FWI62" s="691"/>
      <c r="FWJ62" s="691"/>
      <c r="FWK62" s="691"/>
      <c r="FWL62" s="691"/>
      <c r="FWM62" s="691"/>
      <c r="FWN62" s="691"/>
      <c r="FWO62" s="691"/>
      <c r="FWP62" s="691"/>
      <c r="FWQ62" s="691"/>
      <c r="FWR62" s="691"/>
      <c r="FWS62" s="691"/>
      <c r="FWT62" s="691"/>
      <c r="FWU62" s="691"/>
      <c r="FWV62" s="691"/>
      <c r="FWW62" s="691"/>
      <c r="FWX62" s="691"/>
      <c r="FWY62" s="691"/>
      <c r="FWZ62" s="691"/>
      <c r="FXA62" s="691"/>
      <c r="FXB62" s="691"/>
      <c r="FXC62" s="691"/>
      <c r="FXD62" s="691"/>
      <c r="FXE62" s="691"/>
      <c r="FXF62" s="691"/>
      <c r="FXG62" s="691"/>
      <c r="FXH62" s="691"/>
      <c r="FXI62" s="691"/>
      <c r="FXJ62" s="691"/>
      <c r="FXK62" s="691"/>
      <c r="FXL62" s="691"/>
      <c r="FXM62" s="691"/>
      <c r="FXN62" s="691"/>
      <c r="FXO62" s="691"/>
      <c r="FXP62" s="691"/>
      <c r="FXQ62" s="691"/>
      <c r="FXR62" s="691"/>
      <c r="FXS62" s="691"/>
      <c r="FXT62" s="691"/>
      <c r="FXU62" s="691"/>
      <c r="FXV62" s="691"/>
      <c r="FXW62" s="691"/>
      <c r="FXX62" s="691"/>
      <c r="FXY62" s="691"/>
      <c r="FXZ62" s="691"/>
      <c r="FYA62" s="691"/>
      <c r="FYB62" s="691"/>
      <c r="FYC62" s="691"/>
      <c r="FYD62" s="691"/>
      <c r="FYE62" s="691"/>
      <c r="FYF62" s="691"/>
      <c r="FYG62" s="691"/>
      <c r="FYH62" s="691"/>
      <c r="FYI62" s="691"/>
      <c r="FYJ62" s="691"/>
      <c r="FYK62" s="691"/>
      <c r="FYL62" s="691"/>
      <c r="FYM62" s="691"/>
      <c r="FYN62" s="691"/>
      <c r="FYO62" s="691"/>
      <c r="FYP62" s="691"/>
      <c r="FYQ62" s="691"/>
      <c r="FYR62" s="691"/>
      <c r="FYS62" s="691"/>
      <c r="FYT62" s="691"/>
      <c r="FYU62" s="691"/>
      <c r="FYV62" s="691"/>
      <c r="FYW62" s="691"/>
      <c r="FYX62" s="691"/>
      <c r="FYY62" s="691"/>
      <c r="FYZ62" s="691"/>
      <c r="FZA62" s="691"/>
      <c r="FZB62" s="691"/>
      <c r="FZC62" s="691"/>
      <c r="FZD62" s="691"/>
      <c r="FZE62" s="691"/>
      <c r="FZF62" s="691"/>
      <c r="FZG62" s="691"/>
      <c r="FZH62" s="691"/>
      <c r="FZI62" s="691"/>
      <c r="FZJ62" s="691"/>
      <c r="FZK62" s="691"/>
      <c r="FZL62" s="691"/>
      <c r="FZM62" s="691"/>
      <c r="FZN62" s="691"/>
      <c r="FZO62" s="691"/>
      <c r="FZP62" s="691"/>
      <c r="FZQ62" s="691"/>
      <c r="FZR62" s="691"/>
      <c r="FZS62" s="691"/>
      <c r="FZT62" s="691"/>
      <c r="FZU62" s="691"/>
      <c r="FZV62" s="691"/>
      <c r="FZW62" s="691"/>
      <c r="FZX62" s="691"/>
      <c r="FZY62" s="691"/>
      <c r="FZZ62" s="691"/>
      <c r="GAA62" s="691"/>
      <c r="GAB62" s="691"/>
      <c r="GAC62" s="691"/>
      <c r="GAD62" s="691"/>
      <c r="GAE62" s="691"/>
      <c r="GAF62" s="691"/>
      <c r="GAG62" s="691"/>
      <c r="GAH62" s="691"/>
      <c r="GAI62" s="691"/>
      <c r="GAJ62" s="691"/>
      <c r="GAK62" s="691"/>
      <c r="GAL62" s="691"/>
      <c r="GAM62" s="691"/>
      <c r="GAN62" s="691"/>
      <c r="GAO62" s="691"/>
      <c r="GAP62" s="691"/>
      <c r="GAQ62" s="691"/>
      <c r="GAR62" s="691"/>
      <c r="GAS62" s="691"/>
      <c r="GAT62" s="691"/>
      <c r="GAU62" s="691"/>
      <c r="GAV62" s="691"/>
      <c r="GAW62" s="691"/>
      <c r="GAX62" s="691"/>
      <c r="GAY62" s="691"/>
      <c r="GAZ62" s="691"/>
      <c r="GBA62" s="691"/>
      <c r="GBB62" s="691"/>
      <c r="GBC62" s="691"/>
      <c r="GBD62" s="691"/>
      <c r="GBE62" s="691"/>
      <c r="GBF62" s="691"/>
      <c r="GBG62" s="691"/>
      <c r="GBH62" s="691"/>
      <c r="GBI62" s="691"/>
      <c r="GBJ62" s="691"/>
      <c r="GBK62" s="691"/>
      <c r="GBL62" s="691"/>
      <c r="GBM62" s="691"/>
      <c r="GBN62" s="691"/>
      <c r="GBO62" s="691"/>
      <c r="GBP62" s="691"/>
      <c r="GBQ62" s="691"/>
      <c r="GBR62" s="691"/>
      <c r="GBS62" s="691"/>
      <c r="GBT62" s="691"/>
      <c r="GBU62" s="691"/>
      <c r="GBV62" s="691"/>
      <c r="GBW62" s="691"/>
      <c r="GBX62" s="691"/>
      <c r="GBY62" s="691"/>
      <c r="GBZ62" s="691"/>
      <c r="GCA62" s="691"/>
      <c r="GCB62" s="691"/>
      <c r="GCC62" s="691"/>
      <c r="GCD62" s="691"/>
      <c r="GCE62" s="691"/>
      <c r="GCF62" s="691"/>
      <c r="GCG62" s="691"/>
      <c r="GCH62" s="691"/>
      <c r="GCI62" s="691"/>
      <c r="GCJ62" s="691"/>
      <c r="GCK62" s="691"/>
      <c r="GCL62" s="691"/>
      <c r="GCM62" s="691"/>
      <c r="GCN62" s="691"/>
      <c r="GCO62" s="691"/>
      <c r="GCP62" s="691"/>
      <c r="GCQ62" s="691"/>
      <c r="GCR62" s="691"/>
      <c r="GCS62" s="691"/>
      <c r="GCT62" s="691"/>
      <c r="GCU62" s="691"/>
      <c r="GCV62" s="691"/>
      <c r="GCW62" s="691"/>
      <c r="GCX62" s="691"/>
      <c r="GCY62" s="691"/>
      <c r="GCZ62" s="691"/>
      <c r="GDA62" s="691"/>
      <c r="GDB62" s="691"/>
      <c r="GDC62" s="691"/>
      <c r="GDD62" s="691"/>
      <c r="GDE62" s="691"/>
      <c r="GDF62" s="691"/>
      <c r="GDG62" s="691"/>
      <c r="GDH62" s="691"/>
      <c r="GDI62" s="691"/>
      <c r="GDJ62" s="691"/>
      <c r="GDK62" s="691"/>
      <c r="GDL62" s="691"/>
      <c r="GDM62" s="691"/>
      <c r="GDN62" s="691"/>
      <c r="GDO62" s="691"/>
      <c r="GDP62" s="691"/>
      <c r="GDQ62" s="691"/>
      <c r="GDR62" s="691"/>
      <c r="GDS62" s="691"/>
      <c r="GDT62" s="691"/>
      <c r="GDU62" s="691"/>
      <c r="GDV62" s="691"/>
      <c r="GDW62" s="691"/>
      <c r="GDX62" s="691"/>
      <c r="GDY62" s="691"/>
      <c r="GDZ62" s="691"/>
      <c r="GEA62" s="691"/>
      <c r="GEB62" s="691"/>
      <c r="GEC62" s="691"/>
      <c r="GED62" s="691"/>
      <c r="GEE62" s="691"/>
      <c r="GEF62" s="691"/>
      <c r="GEG62" s="691"/>
      <c r="GEH62" s="691"/>
      <c r="GEI62" s="691"/>
      <c r="GEJ62" s="691"/>
      <c r="GEK62" s="691"/>
      <c r="GEL62" s="691"/>
      <c r="GEM62" s="691"/>
      <c r="GEN62" s="691"/>
      <c r="GEO62" s="691"/>
      <c r="GEP62" s="691"/>
      <c r="GEQ62" s="691"/>
      <c r="GER62" s="691"/>
      <c r="GES62" s="691"/>
      <c r="GET62" s="691"/>
      <c r="GEU62" s="691"/>
      <c r="GEV62" s="691"/>
      <c r="GEW62" s="691"/>
      <c r="GEX62" s="691"/>
      <c r="GEY62" s="691"/>
      <c r="GEZ62" s="691"/>
      <c r="GFA62" s="691"/>
      <c r="GFB62" s="691"/>
      <c r="GFC62" s="691"/>
      <c r="GFD62" s="691"/>
      <c r="GFE62" s="691"/>
      <c r="GFF62" s="691"/>
      <c r="GFG62" s="691"/>
      <c r="GFH62" s="691"/>
      <c r="GFI62" s="691"/>
      <c r="GFJ62" s="691"/>
      <c r="GFK62" s="691"/>
      <c r="GFL62" s="691"/>
      <c r="GFM62" s="691"/>
      <c r="GFN62" s="691"/>
      <c r="GFO62" s="691"/>
      <c r="GFP62" s="691"/>
      <c r="GFQ62" s="691"/>
      <c r="GFR62" s="691"/>
      <c r="GFS62" s="691"/>
      <c r="GFT62" s="691"/>
      <c r="GFU62" s="691"/>
      <c r="GFV62" s="691"/>
      <c r="GFW62" s="691"/>
      <c r="GFX62" s="691"/>
      <c r="GFY62" s="691"/>
      <c r="GFZ62" s="691"/>
      <c r="GGA62" s="691"/>
      <c r="GGB62" s="691"/>
      <c r="GGC62" s="691"/>
      <c r="GGD62" s="691"/>
      <c r="GGE62" s="691"/>
      <c r="GGF62" s="691"/>
      <c r="GGG62" s="691"/>
      <c r="GGH62" s="691"/>
      <c r="GGI62" s="691"/>
      <c r="GGJ62" s="691"/>
      <c r="GGK62" s="691"/>
      <c r="GGL62" s="691"/>
      <c r="GGM62" s="691"/>
      <c r="GGN62" s="691"/>
      <c r="GGO62" s="691"/>
      <c r="GGP62" s="691"/>
      <c r="GGQ62" s="691"/>
      <c r="GGR62" s="691"/>
      <c r="GGS62" s="691"/>
      <c r="GGT62" s="691"/>
      <c r="GGU62" s="691"/>
      <c r="GGV62" s="691"/>
      <c r="GGW62" s="691"/>
      <c r="GGX62" s="691"/>
      <c r="GGY62" s="691"/>
      <c r="GGZ62" s="691"/>
      <c r="GHA62" s="691"/>
      <c r="GHB62" s="691"/>
      <c r="GHC62" s="691"/>
      <c r="GHD62" s="691"/>
      <c r="GHE62" s="691"/>
      <c r="GHF62" s="691"/>
      <c r="GHG62" s="691"/>
      <c r="GHH62" s="691"/>
      <c r="GHI62" s="691"/>
      <c r="GHJ62" s="691"/>
      <c r="GHK62" s="691"/>
      <c r="GHL62" s="691"/>
      <c r="GHM62" s="691"/>
      <c r="GHN62" s="691"/>
      <c r="GHO62" s="691"/>
      <c r="GHP62" s="691"/>
      <c r="GHQ62" s="691"/>
      <c r="GHR62" s="691"/>
      <c r="GHS62" s="691"/>
      <c r="GHT62" s="691"/>
      <c r="GHU62" s="691"/>
      <c r="GHV62" s="691"/>
      <c r="GHW62" s="691"/>
      <c r="GHX62" s="691"/>
      <c r="GHY62" s="691"/>
      <c r="GHZ62" s="691"/>
      <c r="GIA62" s="691"/>
      <c r="GIB62" s="691"/>
      <c r="GIC62" s="691"/>
      <c r="GID62" s="691"/>
      <c r="GIE62" s="691"/>
      <c r="GIF62" s="691"/>
      <c r="GIG62" s="691"/>
      <c r="GIH62" s="691"/>
      <c r="GII62" s="691"/>
      <c r="GIJ62" s="691"/>
      <c r="GIK62" s="691"/>
      <c r="GIL62" s="691"/>
      <c r="GIM62" s="691"/>
      <c r="GIN62" s="691"/>
      <c r="GIO62" s="691"/>
      <c r="GIP62" s="691"/>
      <c r="GIQ62" s="691"/>
      <c r="GIR62" s="691"/>
      <c r="GIS62" s="691"/>
      <c r="GIT62" s="691"/>
      <c r="GIU62" s="691"/>
      <c r="GIV62" s="691"/>
      <c r="GIW62" s="691"/>
      <c r="GIX62" s="691"/>
      <c r="GIY62" s="691"/>
      <c r="GIZ62" s="691"/>
      <c r="GJA62" s="691"/>
      <c r="GJB62" s="691"/>
      <c r="GJC62" s="691"/>
      <c r="GJD62" s="691"/>
      <c r="GJE62" s="691"/>
      <c r="GJF62" s="691"/>
      <c r="GJG62" s="691"/>
      <c r="GJH62" s="691"/>
      <c r="GJI62" s="691"/>
      <c r="GJJ62" s="691"/>
      <c r="GJK62" s="691"/>
      <c r="GJL62" s="691"/>
      <c r="GJM62" s="691"/>
      <c r="GJN62" s="691"/>
      <c r="GJO62" s="691"/>
      <c r="GJP62" s="691"/>
      <c r="GJQ62" s="691"/>
      <c r="GJR62" s="691"/>
      <c r="GJS62" s="691"/>
      <c r="GJT62" s="691"/>
      <c r="GJU62" s="691"/>
      <c r="GJV62" s="691"/>
      <c r="GJW62" s="691"/>
      <c r="GJX62" s="691"/>
      <c r="GJY62" s="691"/>
      <c r="GJZ62" s="691"/>
      <c r="GKA62" s="691"/>
      <c r="GKB62" s="691"/>
      <c r="GKC62" s="691"/>
      <c r="GKD62" s="691"/>
      <c r="GKE62" s="691"/>
      <c r="GKF62" s="691"/>
      <c r="GKG62" s="691"/>
      <c r="GKH62" s="691"/>
      <c r="GKI62" s="691"/>
      <c r="GKJ62" s="691"/>
      <c r="GKK62" s="691"/>
      <c r="GKL62" s="691"/>
      <c r="GKM62" s="691"/>
      <c r="GKN62" s="691"/>
      <c r="GKO62" s="691"/>
      <c r="GKP62" s="691"/>
      <c r="GKQ62" s="691"/>
      <c r="GKR62" s="691"/>
      <c r="GKS62" s="691"/>
      <c r="GKT62" s="691"/>
      <c r="GKU62" s="691"/>
      <c r="GKV62" s="691"/>
      <c r="GKW62" s="691"/>
      <c r="GKX62" s="691"/>
      <c r="GKY62" s="691"/>
      <c r="GKZ62" s="691"/>
      <c r="GLA62" s="691"/>
      <c r="GLB62" s="691"/>
      <c r="GLC62" s="691"/>
      <c r="GLD62" s="691"/>
      <c r="GLE62" s="691"/>
      <c r="GLF62" s="691"/>
      <c r="GLG62" s="691"/>
      <c r="GLH62" s="691"/>
      <c r="GLI62" s="691"/>
      <c r="GLJ62" s="691"/>
      <c r="GLK62" s="691"/>
      <c r="GLL62" s="691"/>
      <c r="GLM62" s="691"/>
      <c r="GLN62" s="691"/>
      <c r="GLO62" s="691"/>
      <c r="GLP62" s="691"/>
      <c r="GLQ62" s="691"/>
      <c r="GLR62" s="691"/>
      <c r="GLS62" s="691"/>
      <c r="GLT62" s="691"/>
      <c r="GLU62" s="691"/>
      <c r="GLV62" s="691"/>
      <c r="GLW62" s="691"/>
      <c r="GLX62" s="691"/>
      <c r="GLY62" s="691"/>
      <c r="GLZ62" s="691"/>
      <c r="GMA62" s="691"/>
      <c r="GMB62" s="691"/>
      <c r="GMC62" s="691"/>
      <c r="GMD62" s="691"/>
      <c r="GME62" s="691"/>
      <c r="GMF62" s="691"/>
      <c r="GMG62" s="691"/>
      <c r="GMH62" s="691"/>
      <c r="GMI62" s="691"/>
      <c r="GMJ62" s="691"/>
      <c r="GMK62" s="691"/>
      <c r="GML62" s="691"/>
      <c r="GMM62" s="691"/>
      <c r="GMN62" s="691"/>
      <c r="GMO62" s="691"/>
      <c r="GMP62" s="691"/>
      <c r="GMQ62" s="691"/>
      <c r="GMR62" s="691"/>
      <c r="GMS62" s="691"/>
      <c r="GMT62" s="691"/>
      <c r="GMU62" s="691"/>
      <c r="GMV62" s="691"/>
      <c r="GMW62" s="691"/>
      <c r="GMX62" s="691"/>
      <c r="GMY62" s="691"/>
      <c r="GMZ62" s="691"/>
      <c r="GNA62" s="691"/>
      <c r="GNB62" s="691"/>
      <c r="GNC62" s="691"/>
      <c r="GND62" s="691"/>
      <c r="GNE62" s="691"/>
      <c r="GNF62" s="691"/>
      <c r="GNG62" s="691"/>
      <c r="GNH62" s="691"/>
      <c r="GNI62" s="691"/>
      <c r="GNJ62" s="691"/>
      <c r="GNK62" s="691"/>
      <c r="GNL62" s="691"/>
      <c r="GNM62" s="691"/>
      <c r="GNN62" s="691"/>
      <c r="GNO62" s="691"/>
      <c r="GNP62" s="691"/>
      <c r="GNQ62" s="691"/>
      <c r="GNR62" s="691"/>
      <c r="GNS62" s="691"/>
      <c r="GNT62" s="691"/>
      <c r="GNU62" s="691"/>
      <c r="GNV62" s="691"/>
      <c r="GNW62" s="691"/>
      <c r="GNX62" s="691"/>
      <c r="GNY62" s="691"/>
      <c r="GNZ62" s="691"/>
      <c r="GOA62" s="691"/>
      <c r="GOB62" s="691"/>
      <c r="GOC62" s="691"/>
      <c r="GOD62" s="691"/>
      <c r="GOE62" s="691"/>
      <c r="GOF62" s="691"/>
      <c r="GOG62" s="691"/>
      <c r="GOH62" s="691"/>
      <c r="GOI62" s="691"/>
      <c r="GOJ62" s="691"/>
      <c r="GOK62" s="691"/>
      <c r="GOL62" s="691"/>
      <c r="GOM62" s="691"/>
      <c r="GON62" s="691"/>
      <c r="GOO62" s="691"/>
      <c r="GOP62" s="691"/>
      <c r="GOQ62" s="691"/>
      <c r="GOR62" s="691"/>
      <c r="GOS62" s="691"/>
      <c r="GOT62" s="691"/>
      <c r="GOU62" s="691"/>
      <c r="GOV62" s="691"/>
      <c r="GOW62" s="691"/>
      <c r="GOX62" s="691"/>
      <c r="GOY62" s="691"/>
      <c r="GOZ62" s="691"/>
      <c r="GPA62" s="691"/>
      <c r="GPB62" s="691"/>
      <c r="GPC62" s="691"/>
      <c r="GPD62" s="691"/>
      <c r="GPE62" s="691"/>
      <c r="GPF62" s="691"/>
      <c r="GPG62" s="691"/>
      <c r="GPH62" s="691"/>
      <c r="GPI62" s="691"/>
      <c r="GPJ62" s="691"/>
      <c r="GPK62" s="691"/>
      <c r="GPL62" s="691"/>
      <c r="GPM62" s="691"/>
      <c r="GPN62" s="691"/>
      <c r="GPO62" s="691"/>
      <c r="GPP62" s="691"/>
      <c r="GPQ62" s="691"/>
      <c r="GPR62" s="691"/>
      <c r="GPS62" s="691"/>
      <c r="GPT62" s="691"/>
      <c r="GPU62" s="691"/>
      <c r="GPV62" s="691"/>
      <c r="GPW62" s="691"/>
      <c r="GPX62" s="691"/>
      <c r="GPY62" s="691"/>
      <c r="GPZ62" s="691"/>
      <c r="GQA62" s="691"/>
      <c r="GQB62" s="691"/>
      <c r="GQC62" s="691"/>
      <c r="GQD62" s="691"/>
      <c r="GQE62" s="691"/>
      <c r="GQF62" s="691"/>
      <c r="GQG62" s="691"/>
      <c r="GQH62" s="691"/>
      <c r="GQI62" s="691"/>
      <c r="GQJ62" s="691"/>
      <c r="GQK62" s="691"/>
      <c r="GQL62" s="691"/>
      <c r="GQM62" s="691"/>
      <c r="GQN62" s="691"/>
      <c r="GQO62" s="691"/>
      <c r="GQP62" s="691"/>
      <c r="GQQ62" s="691"/>
      <c r="GQR62" s="691"/>
      <c r="GQS62" s="691"/>
      <c r="GQT62" s="691"/>
      <c r="GQU62" s="691"/>
      <c r="GQV62" s="691"/>
      <c r="GQW62" s="691"/>
      <c r="GQX62" s="691"/>
      <c r="GQY62" s="691"/>
      <c r="GQZ62" s="691"/>
      <c r="GRA62" s="691"/>
      <c r="GRB62" s="691"/>
      <c r="GRC62" s="691"/>
      <c r="GRD62" s="691"/>
      <c r="GRE62" s="691"/>
      <c r="GRF62" s="691"/>
      <c r="GRG62" s="691"/>
      <c r="GRH62" s="691"/>
      <c r="GRI62" s="691"/>
      <c r="GRJ62" s="691"/>
      <c r="GRK62" s="691"/>
      <c r="GRL62" s="691"/>
      <c r="GRM62" s="691"/>
      <c r="GRN62" s="691"/>
      <c r="GRO62" s="691"/>
      <c r="GRP62" s="691"/>
      <c r="GRQ62" s="691"/>
      <c r="GRR62" s="691"/>
      <c r="GRS62" s="691"/>
      <c r="GRT62" s="691"/>
      <c r="GRU62" s="691"/>
      <c r="GRV62" s="691"/>
      <c r="GRW62" s="691"/>
      <c r="GRX62" s="691"/>
      <c r="GRY62" s="691"/>
      <c r="GRZ62" s="691"/>
      <c r="GSA62" s="691"/>
      <c r="GSB62" s="691"/>
      <c r="GSC62" s="691"/>
      <c r="GSD62" s="691"/>
      <c r="GSE62" s="691"/>
      <c r="GSF62" s="691"/>
      <c r="GSG62" s="691"/>
      <c r="GSH62" s="691"/>
      <c r="GSI62" s="691"/>
      <c r="GSJ62" s="691"/>
      <c r="GSK62" s="691"/>
      <c r="GSL62" s="691"/>
      <c r="GSM62" s="691"/>
      <c r="GSN62" s="691"/>
      <c r="GSO62" s="691"/>
      <c r="GSP62" s="691"/>
      <c r="GSQ62" s="691"/>
      <c r="GSR62" s="691"/>
      <c r="GSS62" s="691"/>
      <c r="GST62" s="691"/>
      <c r="GSU62" s="691"/>
      <c r="GSV62" s="691"/>
      <c r="GSW62" s="691"/>
      <c r="GSX62" s="691"/>
      <c r="GSY62" s="691"/>
      <c r="GSZ62" s="691"/>
      <c r="GTA62" s="691"/>
      <c r="GTB62" s="691"/>
      <c r="GTC62" s="691"/>
      <c r="GTD62" s="691"/>
      <c r="GTE62" s="691"/>
      <c r="GTF62" s="691"/>
      <c r="GTG62" s="691"/>
      <c r="GTH62" s="691"/>
      <c r="GTI62" s="691"/>
      <c r="GTJ62" s="691"/>
      <c r="GTK62" s="691"/>
      <c r="GTL62" s="691"/>
      <c r="GTM62" s="691"/>
      <c r="GTN62" s="691"/>
      <c r="GTO62" s="691"/>
      <c r="GTP62" s="691"/>
      <c r="GTQ62" s="691"/>
      <c r="GTR62" s="691"/>
      <c r="GTS62" s="691"/>
      <c r="GTT62" s="691"/>
      <c r="GTU62" s="691"/>
      <c r="GTV62" s="691"/>
      <c r="GTW62" s="691"/>
      <c r="GTX62" s="691"/>
      <c r="GTY62" s="691"/>
      <c r="GTZ62" s="691"/>
      <c r="GUA62" s="691"/>
      <c r="GUB62" s="691"/>
      <c r="GUC62" s="691"/>
      <c r="GUD62" s="691"/>
      <c r="GUE62" s="691"/>
      <c r="GUF62" s="691"/>
      <c r="GUG62" s="691"/>
      <c r="GUH62" s="691"/>
      <c r="GUI62" s="691"/>
      <c r="GUJ62" s="691"/>
      <c r="GUK62" s="691"/>
      <c r="GUL62" s="691"/>
      <c r="GUM62" s="691"/>
      <c r="GUN62" s="691"/>
      <c r="GUO62" s="691"/>
      <c r="GUP62" s="691"/>
      <c r="GUQ62" s="691"/>
      <c r="GUR62" s="691"/>
      <c r="GUS62" s="691"/>
      <c r="GUT62" s="691"/>
      <c r="GUU62" s="691"/>
      <c r="GUV62" s="691"/>
      <c r="GUW62" s="691"/>
      <c r="GUX62" s="691"/>
      <c r="GUY62" s="691"/>
      <c r="GUZ62" s="691"/>
      <c r="GVA62" s="691"/>
      <c r="GVB62" s="691"/>
      <c r="GVC62" s="691"/>
      <c r="GVD62" s="691"/>
      <c r="GVE62" s="691"/>
      <c r="GVF62" s="691"/>
      <c r="GVG62" s="691"/>
      <c r="GVH62" s="691"/>
      <c r="GVI62" s="691"/>
      <c r="GVJ62" s="691"/>
      <c r="GVK62" s="691"/>
      <c r="GVL62" s="691"/>
      <c r="GVM62" s="691"/>
      <c r="GVN62" s="691"/>
      <c r="GVO62" s="691"/>
      <c r="GVP62" s="691"/>
      <c r="GVQ62" s="691"/>
      <c r="GVR62" s="691"/>
      <c r="GVS62" s="691"/>
      <c r="GVT62" s="691"/>
      <c r="GVU62" s="691"/>
      <c r="GVV62" s="691"/>
      <c r="GVW62" s="691"/>
      <c r="GVX62" s="691"/>
      <c r="GVY62" s="691"/>
      <c r="GVZ62" s="691"/>
      <c r="GWA62" s="691"/>
      <c r="GWB62" s="691"/>
      <c r="GWC62" s="691"/>
      <c r="GWD62" s="691"/>
      <c r="GWE62" s="691"/>
      <c r="GWF62" s="691"/>
      <c r="GWG62" s="691"/>
      <c r="GWH62" s="691"/>
      <c r="GWI62" s="691"/>
      <c r="GWJ62" s="691"/>
      <c r="GWK62" s="691"/>
      <c r="GWL62" s="691"/>
      <c r="GWM62" s="691"/>
      <c r="GWN62" s="691"/>
      <c r="GWO62" s="691"/>
      <c r="GWP62" s="691"/>
      <c r="GWQ62" s="691"/>
      <c r="GWR62" s="691"/>
      <c r="GWS62" s="691"/>
      <c r="GWT62" s="691"/>
      <c r="GWU62" s="691"/>
      <c r="GWV62" s="691"/>
      <c r="GWW62" s="691"/>
      <c r="GWX62" s="691"/>
      <c r="GWY62" s="691"/>
      <c r="GWZ62" s="691"/>
      <c r="GXA62" s="691"/>
      <c r="GXB62" s="691"/>
      <c r="GXC62" s="691"/>
      <c r="GXD62" s="691"/>
      <c r="GXE62" s="691"/>
      <c r="GXF62" s="691"/>
      <c r="GXG62" s="691"/>
      <c r="GXH62" s="691"/>
      <c r="GXI62" s="691"/>
      <c r="GXJ62" s="691"/>
      <c r="GXK62" s="691"/>
      <c r="GXL62" s="691"/>
      <c r="GXM62" s="691"/>
      <c r="GXN62" s="691"/>
      <c r="GXO62" s="691"/>
      <c r="GXP62" s="691"/>
      <c r="GXQ62" s="691"/>
      <c r="GXR62" s="691"/>
      <c r="GXS62" s="691"/>
      <c r="GXT62" s="691"/>
      <c r="GXU62" s="691"/>
      <c r="GXV62" s="691"/>
      <c r="GXW62" s="691"/>
      <c r="GXX62" s="691"/>
      <c r="GXY62" s="691"/>
      <c r="GXZ62" s="691"/>
      <c r="GYA62" s="691"/>
      <c r="GYB62" s="691"/>
      <c r="GYC62" s="691"/>
      <c r="GYD62" s="691"/>
      <c r="GYE62" s="691"/>
      <c r="GYF62" s="691"/>
      <c r="GYG62" s="691"/>
      <c r="GYH62" s="691"/>
      <c r="GYI62" s="691"/>
      <c r="GYJ62" s="691"/>
      <c r="GYK62" s="691"/>
      <c r="GYL62" s="691"/>
      <c r="GYM62" s="691"/>
      <c r="GYN62" s="691"/>
      <c r="GYO62" s="691"/>
      <c r="GYP62" s="691"/>
      <c r="GYQ62" s="691"/>
      <c r="GYR62" s="691"/>
      <c r="GYS62" s="691"/>
      <c r="GYT62" s="691"/>
      <c r="GYU62" s="691"/>
      <c r="GYV62" s="691"/>
      <c r="GYW62" s="691"/>
      <c r="GYX62" s="691"/>
      <c r="GYY62" s="691"/>
      <c r="GYZ62" s="691"/>
      <c r="GZA62" s="691"/>
      <c r="GZB62" s="691"/>
      <c r="GZC62" s="691"/>
      <c r="GZD62" s="691"/>
      <c r="GZE62" s="691"/>
      <c r="GZF62" s="691"/>
      <c r="GZG62" s="691"/>
      <c r="GZH62" s="691"/>
      <c r="GZI62" s="691"/>
      <c r="GZJ62" s="691"/>
      <c r="GZK62" s="691"/>
      <c r="GZL62" s="691"/>
      <c r="GZM62" s="691"/>
      <c r="GZN62" s="691"/>
      <c r="GZO62" s="691"/>
      <c r="GZP62" s="691"/>
      <c r="GZQ62" s="691"/>
      <c r="GZR62" s="691"/>
      <c r="GZS62" s="691"/>
      <c r="GZT62" s="691"/>
      <c r="GZU62" s="691"/>
      <c r="GZV62" s="691"/>
      <c r="GZW62" s="691"/>
      <c r="GZX62" s="691"/>
      <c r="GZY62" s="691"/>
      <c r="GZZ62" s="691"/>
      <c r="HAA62" s="691"/>
      <c r="HAB62" s="691"/>
      <c r="HAC62" s="691"/>
      <c r="HAD62" s="691"/>
      <c r="HAE62" s="691"/>
      <c r="HAF62" s="691"/>
      <c r="HAG62" s="691"/>
      <c r="HAH62" s="691"/>
      <c r="HAI62" s="691"/>
      <c r="HAJ62" s="691"/>
      <c r="HAK62" s="691"/>
      <c r="HAL62" s="691"/>
      <c r="HAM62" s="691"/>
      <c r="HAN62" s="691"/>
      <c r="HAO62" s="691"/>
      <c r="HAP62" s="691"/>
      <c r="HAQ62" s="691"/>
      <c r="HAR62" s="691"/>
      <c r="HAS62" s="691"/>
      <c r="HAT62" s="691"/>
      <c r="HAU62" s="691"/>
      <c r="HAV62" s="691"/>
      <c r="HAW62" s="691"/>
      <c r="HAX62" s="691"/>
      <c r="HAY62" s="691"/>
      <c r="HAZ62" s="691"/>
      <c r="HBA62" s="691"/>
      <c r="HBB62" s="691"/>
      <c r="HBC62" s="691"/>
      <c r="HBD62" s="691"/>
      <c r="HBE62" s="691"/>
      <c r="HBF62" s="691"/>
      <c r="HBG62" s="691"/>
      <c r="HBH62" s="691"/>
      <c r="HBI62" s="691"/>
      <c r="HBJ62" s="691"/>
      <c r="HBK62" s="691"/>
      <c r="HBL62" s="691"/>
      <c r="HBM62" s="691"/>
      <c r="HBN62" s="691"/>
      <c r="HBO62" s="691"/>
      <c r="HBP62" s="691"/>
      <c r="HBQ62" s="691"/>
      <c r="HBR62" s="691"/>
      <c r="HBS62" s="691"/>
      <c r="HBT62" s="691"/>
      <c r="HBU62" s="691"/>
      <c r="HBV62" s="691"/>
      <c r="HBW62" s="691"/>
      <c r="HBX62" s="691"/>
      <c r="HBY62" s="691"/>
      <c r="HBZ62" s="691"/>
      <c r="HCA62" s="691"/>
      <c r="HCB62" s="691"/>
      <c r="HCC62" s="691"/>
      <c r="HCD62" s="691"/>
      <c r="HCE62" s="691"/>
      <c r="HCF62" s="691"/>
      <c r="HCG62" s="691"/>
      <c r="HCH62" s="691"/>
      <c r="HCI62" s="691"/>
      <c r="HCJ62" s="691"/>
      <c r="HCK62" s="691"/>
      <c r="HCL62" s="691"/>
      <c r="HCM62" s="691"/>
      <c r="HCN62" s="691"/>
      <c r="HCO62" s="691"/>
      <c r="HCP62" s="691"/>
      <c r="HCQ62" s="691"/>
      <c r="HCR62" s="691"/>
      <c r="HCS62" s="691"/>
      <c r="HCT62" s="691"/>
      <c r="HCU62" s="691"/>
      <c r="HCV62" s="691"/>
      <c r="HCW62" s="691"/>
      <c r="HCX62" s="691"/>
      <c r="HCY62" s="691"/>
      <c r="HCZ62" s="691"/>
      <c r="HDA62" s="691"/>
      <c r="HDB62" s="691"/>
      <c r="HDC62" s="691"/>
      <c r="HDD62" s="691"/>
      <c r="HDE62" s="691"/>
      <c r="HDF62" s="691"/>
      <c r="HDG62" s="691"/>
      <c r="HDH62" s="691"/>
      <c r="HDI62" s="691"/>
      <c r="HDJ62" s="691"/>
      <c r="HDK62" s="691"/>
      <c r="HDL62" s="691"/>
      <c r="HDM62" s="691"/>
      <c r="HDN62" s="691"/>
      <c r="HDO62" s="691"/>
      <c r="HDP62" s="691"/>
      <c r="HDQ62" s="691"/>
      <c r="HDR62" s="691"/>
      <c r="HDS62" s="691"/>
      <c r="HDT62" s="691"/>
      <c r="HDU62" s="691"/>
      <c r="HDV62" s="691"/>
      <c r="HDW62" s="691"/>
      <c r="HDX62" s="691"/>
      <c r="HDY62" s="691"/>
      <c r="HDZ62" s="691"/>
      <c r="HEA62" s="691"/>
      <c r="HEB62" s="691"/>
      <c r="HEC62" s="691"/>
      <c r="HED62" s="691"/>
      <c r="HEE62" s="691"/>
      <c r="HEF62" s="691"/>
      <c r="HEG62" s="691"/>
      <c r="HEH62" s="691"/>
      <c r="HEI62" s="691"/>
      <c r="HEJ62" s="691"/>
      <c r="HEK62" s="691"/>
      <c r="HEL62" s="691"/>
      <c r="HEM62" s="691"/>
      <c r="HEN62" s="691"/>
      <c r="HEO62" s="691"/>
      <c r="HEP62" s="691"/>
      <c r="HEQ62" s="691"/>
      <c r="HER62" s="691"/>
      <c r="HES62" s="691"/>
      <c r="HET62" s="691"/>
      <c r="HEU62" s="691"/>
      <c r="HEV62" s="691"/>
      <c r="HEW62" s="691"/>
      <c r="HEX62" s="691"/>
      <c r="HEY62" s="691"/>
      <c r="HEZ62" s="691"/>
      <c r="HFA62" s="691"/>
      <c r="HFB62" s="691"/>
      <c r="HFC62" s="691"/>
      <c r="HFD62" s="691"/>
      <c r="HFE62" s="691"/>
      <c r="HFF62" s="691"/>
      <c r="HFG62" s="691"/>
      <c r="HFH62" s="691"/>
      <c r="HFI62" s="691"/>
      <c r="HFJ62" s="691"/>
      <c r="HFK62" s="691"/>
      <c r="HFL62" s="691"/>
      <c r="HFM62" s="691"/>
      <c r="HFN62" s="691"/>
      <c r="HFO62" s="691"/>
      <c r="HFP62" s="691"/>
      <c r="HFQ62" s="691"/>
      <c r="HFR62" s="691"/>
      <c r="HFS62" s="691"/>
      <c r="HFT62" s="691"/>
      <c r="HFU62" s="691"/>
      <c r="HFV62" s="691"/>
      <c r="HFW62" s="691"/>
      <c r="HFX62" s="691"/>
      <c r="HFY62" s="691"/>
      <c r="HFZ62" s="691"/>
      <c r="HGA62" s="691"/>
      <c r="HGB62" s="691"/>
      <c r="HGC62" s="691"/>
      <c r="HGD62" s="691"/>
      <c r="HGE62" s="691"/>
      <c r="HGF62" s="691"/>
      <c r="HGG62" s="691"/>
      <c r="HGH62" s="691"/>
      <c r="HGI62" s="691"/>
      <c r="HGJ62" s="691"/>
      <c r="HGK62" s="691"/>
      <c r="HGL62" s="691"/>
      <c r="HGM62" s="691"/>
      <c r="HGN62" s="691"/>
      <c r="HGO62" s="691"/>
      <c r="HGP62" s="691"/>
      <c r="HGQ62" s="691"/>
      <c r="HGR62" s="691"/>
      <c r="HGS62" s="691"/>
      <c r="HGT62" s="691"/>
      <c r="HGU62" s="691"/>
      <c r="HGV62" s="691"/>
      <c r="HGW62" s="691"/>
      <c r="HGX62" s="691"/>
      <c r="HGY62" s="691"/>
      <c r="HGZ62" s="691"/>
      <c r="HHA62" s="691"/>
      <c r="HHB62" s="691"/>
      <c r="HHC62" s="691"/>
      <c r="HHD62" s="691"/>
      <c r="HHE62" s="691"/>
      <c r="HHF62" s="691"/>
      <c r="HHG62" s="691"/>
      <c r="HHH62" s="691"/>
      <c r="HHI62" s="691"/>
      <c r="HHJ62" s="691"/>
      <c r="HHK62" s="691"/>
      <c r="HHL62" s="691"/>
      <c r="HHM62" s="691"/>
      <c r="HHN62" s="691"/>
      <c r="HHO62" s="691"/>
      <c r="HHP62" s="691"/>
      <c r="HHQ62" s="691"/>
      <c r="HHR62" s="691"/>
      <c r="HHS62" s="691"/>
      <c r="HHT62" s="691"/>
      <c r="HHU62" s="691"/>
      <c r="HHV62" s="691"/>
      <c r="HHW62" s="691"/>
      <c r="HHX62" s="691"/>
      <c r="HHY62" s="691"/>
      <c r="HHZ62" s="691"/>
      <c r="HIA62" s="691"/>
      <c r="HIB62" s="691"/>
      <c r="HIC62" s="691"/>
      <c r="HID62" s="691"/>
      <c r="HIE62" s="691"/>
      <c r="HIF62" s="691"/>
      <c r="HIG62" s="691"/>
      <c r="HIH62" s="691"/>
      <c r="HII62" s="691"/>
      <c r="HIJ62" s="691"/>
      <c r="HIK62" s="691"/>
      <c r="HIL62" s="691"/>
      <c r="HIM62" s="691"/>
      <c r="HIN62" s="691"/>
      <c r="HIO62" s="691"/>
      <c r="HIP62" s="691"/>
      <c r="HIQ62" s="691"/>
      <c r="HIR62" s="691"/>
      <c r="HIS62" s="691"/>
      <c r="HIT62" s="691"/>
      <c r="HIU62" s="691"/>
      <c r="HIV62" s="691"/>
      <c r="HIW62" s="691"/>
      <c r="HIX62" s="691"/>
      <c r="HIY62" s="691"/>
      <c r="HIZ62" s="691"/>
      <c r="HJA62" s="691"/>
      <c r="HJB62" s="691"/>
      <c r="HJC62" s="691"/>
      <c r="HJD62" s="691"/>
      <c r="HJE62" s="691"/>
      <c r="HJF62" s="691"/>
      <c r="HJG62" s="691"/>
      <c r="HJH62" s="691"/>
      <c r="HJI62" s="691"/>
      <c r="HJJ62" s="691"/>
      <c r="HJK62" s="691"/>
      <c r="HJL62" s="691"/>
      <c r="HJM62" s="691"/>
      <c r="HJN62" s="691"/>
      <c r="HJO62" s="691"/>
      <c r="HJP62" s="691"/>
      <c r="HJQ62" s="691"/>
      <c r="HJR62" s="691"/>
      <c r="HJS62" s="691"/>
      <c r="HJT62" s="691"/>
      <c r="HJU62" s="691"/>
      <c r="HJV62" s="691"/>
      <c r="HJW62" s="691"/>
      <c r="HJX62" s="691"/>
      <c r="HJY62" s="691"/>
      <c r="HJZ62" s="691"/>
      <c r="HKA62" s="691"/>
      <c r="HKB62" s="691"/>
      <c r="HKC62" s="691"/>
      <c r="HKD62" s="691"/>
      <c r="HKE62" s="691"/>
      <c r="HKF62" s="691"/>
      <c r="HKG62" s="691"/>
      <c r="HKH62" s="691"/>
      <c r="HKI62" s="691"/>
      <c r="HKJ62" s="691"/>
      <c r="HKK62" s="691"/>
      <c r="HKL62" s="691"/>
      <c r="HKM62" s="691"/>
      <c r="HKN62" s="691"/>
      <c r="HKO62" s="691"/>
      <c r="HKP62" s="691"/>
      <c r="HKQ62" s="691"/>
      <c r="HKR62" s="691"/>
      <c r="HKS62" s="691"/>
      <c r="HKT62" s="691"/>
      <c r="HKU62" s="691"/>
      <c r="HKV62" s="691"/>
      <c r="HKW62" s="691"/>
      <c r="HKX62" s="691"/>
      <c r="HKY62" s="691"/>
      <c r="HKZ62" s="691"/>
      <c r="HLA62" s="691"/>
      <c r="HLB62" s="691"/>
      <c r="HLC62" s="691"/>
      <c r="HLD62" s="691"/>
      <c r="HLE62" s="691"/>
      <c r="HLF62" s="691"/>
      <c r="HLG62" s="691"/>
      <c r="HLH62" s="691"/>
      <c r="HLI62" s="691"/>
      <c r="HLJ62" s="691"/>
      <c r="HLK62" s="691"/>
      <c r="HLL62" s="691"/>
      <c r="HLM62" s="691"/>
      <c r="HLN62" s="691"/>
      <c r="HLO62" s="691"/>
      <c r="HLP62" s="691"/>
      <c r="HLQ62" s="691"/>
      <c r="HLR62" s="691"/>
      <c r="HLS62" s="691"/>
      <c r="HLT62" s="691"/>
      <c r="HLU62" s="691"/>
      <c r="HLV62" s="691"/>
      <c r="HLW62" s="691"/>
      <c r="HLX62" s="691"/>
      <c r="HLY62" s="691"/>
      <c r="HLZ62" s="691"/>
      <c r="HMA62" s="691"/>
      <c r="HMB62" s="691"/>
      <c r="HMC62" s="691"/>
      <c r="HMD62" s="691"/>
      <c r="HME62" s="691"/>
      <c r="HMF62" s="691"/>
      <c r="HMG62" s="691"/>
      <c r="HMH62" s="691"/>
      <c r="HMI62" s="691"/>
      <c r="HMJ62" s="691"/>
      <c r="HMK62" s="691"/>
      <c r="HML62" s="691"/>
      <c r="HMM62" s="691"/>
      <c r="HMN62" s="691"/>
      <c r="HMO62" s="691"/>
      <c r="HMP62" s="691"/>
      <c r="HMQ62" s="691"/>
      <c r="HMR62" s="691"/>
      <c r="HMS62" s="691"/>
      <c r="HMT62" s="691"/>
      <c r="HMU62" s="691"/>
      <c r="HMV62" s="691"/>
      <c r="HMW62" s="691"/>
      <c r="HMX62" s="691"/>
      <c r="HMY62" s="691"/>
      <c r="HMZ62" s="691"/>
      <c r="HNA62" s="691"/>
      <c r="HNB62" s="691"/>
      <c r="HNC62" s="691"/>
      <c r="HND62" s="691"/>
      <c r="HNE62" s="691"/>
      <c r="HNF62" s="691"/>
      <c r="HNG62" s="691"/>
      <c r="HNH62" s="691"/>
      <c r="HNI62" s="691"/>
      <c r="HNJ62" s="691"/>
      <c r="HNK62" s="691"/>
      <c r="HNL62" s="691"/>
      <c r="HNM62" s="691"/>
      <c r="HNN62" s="691"/>
      <c r="HNO62" s="691"/>
      <c r="HNP62" s="691"/>
      <c r="HNQ62" s="691"/>
      <c r="HNR62" s="691"/>
      <c r="HNS62" s="691"/>
      <c r="HNT62" s="691"/>
      <c r="HNU62" s="691"/>
      <c r="HNV62" s="691"/>
      <c r="HNW62" s="691"/>
      <c r="HNX62" s="691"/>
      <c r="HNY62" s="691"/>
      <c r="HNZ62" s="691"/>
      <c r="HOA62" s="691"/>
      <c r="HOB62" s="691"/>
      <c r="HOC62" s="691"/>
      <c r="HOD62" s="691"/>
      <c r="HOE62" s="691"/>
      <c r="HOF62" s="691"/>
      <c r="HOG62" s="691"/>
      <c r="HOH62" s="691"/>
      <c r="HOI62" s="691"/>
      <c r="HOJ62" s="691"/>
      <c r="HOK62" s="691"/>
      <c r="HOL62" s="691"/>
      <c r="HOM62" s="691"/>
      <c r="HON62" s="691"/>
      <c r="HOO62" s="691"/>
      <c r="HOP62" s="691"/>
      <c r="HOQ62" s="691"/>
      <c r="HOR62" s="691"/>
      <c r="HOS62" s="691"/>
      <c r="HOT62" s="691"/>
      <c r="HOU62" s="691"/>
      <c r="HOV62" s="691"/>
      <c r="HOW62" s="691"/>
      <c r="HOX62" s="691"/>
      <c r="HOY62" s="691"/>
      <c r="HOZ62" s="691"/>
      <c r="HPA62" s="691"/>
      <c r="HPB62" s="691"/>
      <c r="HPC62" s="691"/>
      <c r="HPD62" s="691"/>
      <c r="HPE62" s="691"/>
      <c r="HPF62" s="691"/>
      <c r="HPG62" s="691"/>
      <c r="HPH62" s="691"/>
      <c r="HPI62" s="691"/>
      <c r="HPJ62" s="691"/>
      <c r="HPK62" s="691"/>
      <c r="HPL62" s="691"/>
      <c r="HPM62" s="691"/>
      <c r="HPN62" s="691"/>
      <c r="HPO62" s="691"/>
      <c r="HPP62" s="691"/>
      <c r="HPQ62" s="691"/>
      <c r="HPR62" s="691"/>
      <c r="HPS62" s="691"/>
      <c r="HPT62" s="691"/>
      <c r="HPU62" s="691"/>
      <c r="HPV62" s="691"/>
      <c r="HPW62" s="691"/>
      <c r="HPX62" s="691"/>
      <c r="HPY62" s="691"/>
      <c r="HPZ62" s="691"/>
      <c r="HQA62" s="691"/>
      <c r="HQB62" s="691"/>
      <c r="HQC62" s="691"/>
      <c r="HQD62" s="691"/>
      <c r="HQE62" s="691"/>
      <c r="HQF62" s="691"/>
      <c r="HQG62" s="691"/>
      <c r="HQH62" s="691"/>
      <c r="HQI62" s="691"/>
      <c r="HQJ62" s="691"/>
      <c r="HQK62" s="691"/>
      <c r="HQL62" s="691"/>
      <c r="HQM62" s="691"/>
      <c r="HQN62" s="691"/>
      <c r="HQO62" s="691"/>
      <c r="HQP62" s="691"/>
      <c r="HQQ62" s="691"/>
      <c r="HQR62" s="691"/>
      <c r="HQS62" s="691"/>
      <c r="HQT62" s="691"/>
      <c r="HQU62" s="691"/>
      <c r="HQV62" s="691"/>
      <c r="HQW62" s="691"/>
      <c r="HQX62" s="691"/>
      <c r="HQY62" s="691"/>
      <c r="HQZ62" s="691"/>
      <c r="HRA62" s="691"/>
      <c r="HRB62" s="691"/>
      <c r="HRC62" s="691"/>
      <c r="HRD62" s="691"/>
      <c r="HRE62" s="691"/>
      <c r="HRF62" s="691"/>
      <c r="HRG62" s="691"/>
      <c r="HRH62" s="691"/>
      <c r="HRI62" s="691"/>
      <c r="HRJ62" s="691"/>
      <c r="HRK62" s="691"/>
      <c r="HRL62" s="691"/>
      <c r="HRM62" s="691"/>
      <c r="HRN62" s="691"/>
      <c r="HRO62" s="691"/>
      <c r="HRP62" s="691"/>
      <c r="HRQ62" s="691"/>
      <c r="HRR62" s="691"/>
      <c r="HRS62" s="691"/>
      <c r="HRT62" s="691"/>
      <c r="HRU62" s="691"/>
      <c r="HRV62" s="691"/>
      <c r="HRW62" s="691"/>
      <c r="HRX62" s="691"/>
      <c r="HRY62" s="691"/>
      <c r="HRZ62" s="691"/>
      <c r="HSA62" s="691"/>
      <c r="HSB62" s="691"/>
      <c r="HSC62" s="691"/>
      <c r="HSD62" s="691"/>
      <c r="HSE62" s="691"/>
      <c r="HSF62" s="691"/>
      <c r="HSG62" s="691"/>
      <c r="HSH62" s="691"/>
      <c r="HSI62" s="691"/>
      <c r="HSJ62" s="691"/>
      <c r="HSK62" s="691"/>
      <c r="HSL62" s="691"/>
      <c r="HSM62" s="691"/>
      <c r="HSN62" s="691"/>
      <c r="HSO62" s="691"/>
      <c r="HSP62" s="691"/>
      <c r="HSQ62" s="691"/>
      <c r="HSR62" s="691"/>
      <c r="HSS62" s="691"/>
      <c r="HST62" s="691"/>
      <c r="HSU62" s="691"/>
      <c r="HSV62" s="691"/>
      <c r="HSW62" s="691"/>
      <c r="HSX62" s="691"/>
      <c r="HSY62" s="691"/>
      <c r="HSZ62" s="691"/>
      <c r="HTA62" s="691"/>
      <c r="HTB62" s="691"/>
      <c r="HTC62" s="691"/>
      <c r="HTD62" s="691"/>
      <c r="HTE62" s="691"/>
      <c r="HTF62" s="691"/>
      <c r="HTG62" s="691"/>
      <c r="HTH62" s="691"/>
      <c r="HTI62" s="691"/>
      <c r="HTJ62" s="691"/>
      <c r="HTK62" s="691"/>
      <c r="HTL62" s="691"/>
      <c r="HTM62" s="691"/>
      <c r="HTN62" s="691"/>
      <c r="HTO62" s="691"/>
      <c r="HTP62" s="691"/>
      <c r="HTQ62" s="691"/>
      <c r="HTR62" s="691"/>
      <c r="HTS62" s="691"/>
      <c r="HTT62" s="691"/>
      <c r="HTU62" s="691"/>
      <c r="HTV62" s="691"/>
      <c r="HTW62" s="691"/>
      <c r="HTX62" s="691"/>
      <c r="HTY62" s="691"/>
      <c r="HTZ62" s="691"/>
      <c r="HUA62" s="691"/>
      <c r="HUB62" s="691"/>
      <c r="HUC62" s="691"/>
      <c r="HUD62" s="691"/>
      <c r="HUE62" s="691"/>
      <c r="HUF62" s="691"/>
      <c r="HUG62" s="691"/>
      <c r="HUH62" s="691"/>
      <c r="HUI62" s="691"/>
      <c r="HUJ62" s="691"/>
      <c r="HUK62" s="691"/>
      <c r="HUL62" s="691"/>
      <c r="HUM62" s="691"/>
      <c r="HUN62" s="691"/>
      <c r="HUO62" s="691"/>
      <c r="HUP62" s="691"/>
      <c r="HUQ62" s="691"/>
      <c r="HUR62" s="691"/>
      <c r="HUS62" s="691"/>
      <c r="HUT62" s="691"/>
      <c r="HUU62" s="691"/>
      <c r="HUV62" s="691"/>
      <c r="HUW62" s="691"/>
      <c r="HUX62" s="691"/>
      <c r="HUY62" s="691"/>
      <c r="HUZ62" s="691"/>
      <c r="HVA62" s="691"/>
      <c r="HVB62" s="691"/>
      <c r="HVC62" s="691"/>
      <c r="HVD62" s="691"/>
      <c r="HVE62" s="691"/>
      <c r="HVF62" s="691"/>
      <c r="HVG62" s="691"/>
      <c r="HVH62" s="691"/>
      <c r="HVI62" s="691"/>
      <c r="HVJ62" s="691"/>
      <c r="HVK62" s="691"/>
      <c r="HVL62" s="691"/>
      <c r="HVM62" s="691"/>
      <c r="HVN62" s="691"/>
      <c r="HVO62" s="691"/>
      <c r="HVP62" s="691"/>
      <c r="HVQ62" s="691"/>
      <c r="HVR62" s="691"/>
      <c r="HVS62" s="691"/>
      <c r="HVT62" s="691"/>
      <c r="HVU62" s="691"/>
      <c r="HVV62" s="691"/>
      <c r="HVW62" s="691"/>
      <c r="HVX62" s="691"/>
      <c r="HVY62" s="691"/>
      <c r="HVZ62" s="691"/>
      <c r="HWA62" s="691"/>
      <c r="HWB62" s="691"/>
      <c r="HWC62" s="691"/>
      <c r="HWD62" s="691"/>
      <c r="HWE62" s="691"/>
      <c r="HWF62" s="691"/>
      <c r="HWG62" s="691"/>
      <c r="HWH62" s="691"/>
      <c r="HWI62" s="691"/>
      <c r="HWJ62" s="691"/>
      <c r="HWK62" s="691"/>
      <c r="HWL62" s="691"/>
      <c r="HWM62" s="691"/>
      <c r="HWN62" s="691"/>
      <c r="HWO62" s="691"/>
      <c r="HWP62" s="691"/>
      <c r="HWQ62" s="691"/>
      <c r="HWR62" s="691"/>
      <c r="HWS62" s="691"/>
      <c r="HWT62" s="691"/>
      <c r="HWU62" s="691"/>
      <c r="HWV62" s="691"/>
      <c r="HWW62" s="691"/>
      <c r="HWX62" s="691"/>
      <c r="HWY62" s="691"/>
      <c r="HWZ62" s="691"/>
      <c r="HXA62" s="691"/>
      <c r="HXB62" s="691"/>
      <c r="HXC62" s="691"/>
      <c r="HXD62" s="691"/>
      <c r="HXE62" s="691"/>
      <c r="HXF62" s="691"/>
      <c r="HXG62" s="691"/>
      <c r="HXH62" s="691"/>
      <c r="HXI62" s="691"/>
      <c r="HXJ62" s="691"/>
      <c r="HXK62" s="691"/>
      <c r="HXL62" s="691"/>
      <c r="HXM62" s="691"/>
      <c r="HXN62" s="691"/>
      <c r="HXO62" s="691"/>
      <c r="HXP62" s="691"/>
      <c r="HXQ62" s="691"/>
      <c r="HXR62" s="691"/>
      <c r="HXS62" s="691"/>
      <c r="HXT62" s="691"/>
      <c r="HXU62" s="691"/>
      <c r="HXV62" s="691"/>
      <c r="HXW62" s="691"/>
      <c r="HXX62" s="691"/>
      <c r="HXY62" s="691"/>
      <c r="HXZ62" s="691"/>
      <c r="HYA62" s="691"/>
      <c r="HYB62" s="691"/>
      <c r="HYC62" s="691"/>
      <c r="HYD62" s="691"/>
      <c r="HYE62" s="691"/>
      <c r="HYF62" s="691"/>
      <c r="HYG62" s="691"/>
      <c r="HYH62" s="691"/>
      <c r="HYI62" s="691"/>
      <c r="HYJ62" s="691"/>
      <c r="HYK62" s="691"/>
      <c r="HYL62" s="691"/>
      <c r="HYM62" s="691"/>
      <c r="HYN62" s="691"/>
      <c r="HYO62" s="691"/>
      <c r="HYP62" s="691"/>
      <c r="HYQ62" s="691"/>
      <c r="HYR62" s="691"/>
      <c r="HYS62" s="691"/>
      <c r="HYT62" s="691"/>
      <c r="HYU62" s="691"/>
      <c r="HYV62" s="691"/>
      <c r="HYW62" s="691"/>
      <c r="HYX62" s="691"/>
      <c r="HYY62" s="691"/>
      <c r="HYZ62" s="691"/>
      <c r="HZA62" s="691"/>
      <c r="HZB62" s="691"/>
      <c r="HZC62" s="691"/>
      <c r="HZD62" s="691"/>
      <c r="HZE62" s="691"/>
      <c r="HZF62" s="691"/>
      <c r="HZG62" s="691"/>
      <c r="HZH62" s="691"/>
      <c r="HZI62" s="691"/>
      <c r="HZJ62" s="691"/>
      <c r="HZK62" s="691"/>
      <c r="HZL62" s="691"/>
      <c r="HZM62" s="691"/>
      <c r="HZN62" s="691"/>
      <c r="HZO62" s="691"/>
      <c r="HZP62" s="691"/>
      <c r="HZQ62" s="691"/>
      <c r="HZR62" s="691"/>
      <c r="HZS62" s="691"/>
      <c r="HZT62" s="691"/>
      <c r="HZU62" s="691"/>
      <c r="HZV62" s="691"/>
      <c r="HZW62" s="691"/>
      <c r="HZX62" s="691"/>
      <c r="HZY62" s="691"/>
      <c r="HZZ62" s="691"/>
      <c r="IAA62" s="691"/>
      <c r="IAB62" s="691"/>
      <c r="IAC62" s="691"/>
      <c r="IAD62" s="691"/>
      <c r="IAE62" s="691"/>
      <c r="IAF62" s="691"/>
      <c r="IAG62" s="691"/>
      <c r="IAH62" s="691"/>
      <c r="IAI62" s="691"/>
      <c r="IAJ62" s="691"/>
      <c r="IAK62" s="691"/>
      <c r="IAL62" s="691"/>
      <c r="IAM62" s="691"/>
      <c r="IAN62" s="691"/>
      <c r="IAO62" s="691"/>
      <c r="IAP62" s="691"/>
      <c r="IAQ62" s="691"/>
      <c r="IAR62" s="691"/>
      <c r="IAS62" s="691"/>
      <c r="IAT62" s="691"/>
      <c r="IAU62" s="691"/>
      <c r="IAV62" s="691"/>
      <c r="IAW62" s="691"/>
      <c r="IAX62" s="691"/>
      <c r="IAY62" s="691"/>
      <c r="IAZ62" s="691"/>
      <c r="IBA62" s="691"/>
      <c r="IBB62" s="691"/>
      <c r="IBC62" s="691"/>
      <c r="IBD62" s="691"/>
      <c r="IBE62" s="691"/>
      <c r="IBF62" s="691"/>
      <c r="IBG62" s="691"/>
      <c r="IBH62" s="691"/>
      <c r="IBI62" s="691"/>
      <c r="IBJ62" s="691"/>
      <c r="IBK62" s="691"/>
      <c r="IBL62" s="691"/>
      <c r="IBM62" s="691"/>
      <c r="IBN62" s="691"/>
      <c r="IBO62" s="691"/>
      <c r="IBP62" s="691"/>
      <c r="IBQ62" s="691"/>
      <c r="IBR62" s="691"/>
      <c r="IBS62" s="691"/>
      <c r="IBT62" s="691"/>
      <c r="IBU62" s="691"/>
      <c r="IBV62" s="691"/>
      <c r="IBW62" s="691"/>
      <c r="IBX62" s="691"/>
      <c r="IBY62" s="691"/>
      <c r="IBZ62" s="691"/>
      <c r="ICA62" s="691"/>
      <c r="ICB62" s="691"/>
      <c r="ICC62" s="691"/>
      <c r="ICD62" s="691"/>
      <c r="ICE62" s="691"/>
      <c r="ICF62" s="691"/>
      <c r="ICG62" s="691"/>
      <c r="ICH62" s="691"/>
      <c r="ICI62" s="691"/>
      <c r="ICJ62" s="691"/>
      <c r="ICK62" s="691"/>
      <c r="ICL62" s="691"/>
      <c r="ICM62" s="691"/>
      <c r="ICN62" s="691"/>
      <c r="ICO62" s="691"/>
      <c r="ICP62" s="691"/>
      <c r="ICQ62" s="691"/>
      <c r="ICR62" s="691"/>
      <c r="ICS62" s="691"/>
      <c r="ICT62" s="691"/>
      <c r="ICU62" s="691"/>
      <c r="ICV62" s="691"/>
      <c r="ICW62" s="691"/>
      <c r="ICX62" s="691"/>
      <c r="ICY62" s="691"/>
      <c r="ICZ62" s="691"/>
      <c r="IDA62" s="691"/>
      <c r="IDB62" s="691"/>
      <c r="IDC62" s="691"/>
      <c r="IDD62" s="691"/>
      <c r="IDE62" s="691"/>
      <c r="IDF62" s="691"/>
      <c r="IDG62" s="691"/>
      <c r="IDH62" s="691"/>
      <c r="IDI62" s="691"/>
      <c r="IDJ62" s="691"/>
      <c r="IDK62" s="691"/>
      <c r="IDL62" s="691"/>
      <c r="IDM62" s="691"/>
      <c r="IDN62" s="691"/>
      <c r="IDO62" s="691"/>
      <c r="IDP62" s="691"/>
      <c r="IDQ62" s="691"/>
      <c r="IDR62" s="691"/>
      <c r="IDS62" s="691"/>
      <c r="IDT62" s="691"/>
      <c r="IDU62" s="691"/>
      <c r="IDV62" s="691"/>
      <c r="IDW62" s="691"/>
      <c r="IDX62" s="691"/>
      <c r="IDY62" s="691"/>
      <c r="IDZ62" s="691"/>
      <c r="IEA62" s="691"/>
      <c r="IEB62" s="691"/>
      <c r="IEC62" s="691"/>
      <c r="IED62" s="691"/>
      <c r="IEE62" s="691"/>
      <c r="IEF62" s="691"/>
      <c r="IEG62" s="691"/>
      <c r="IEH62" s="691"/>
      <c r="IEI62" s="691"/>
      <c r="IEJ62" s="691"/>
      <c r="IEK62" s="691"/>
      <c r="IEL62" s="691"/>
      <c r="IEM62" s="691"/>
      <c r="IEN62" s="691"/>
      <c r="IEO62" s="691"/>
      <c r="IEP62" s="691"/>
      <c r="IEQ62" s="691"/>
      <c r="IER62" s="691"/>
      <c r="IES62" s="691"/>
      <c r="IET62" s="691"/>
      <c r="IEU62" s="691"/>
      <c r="IEV62" s="691"/>
      <c r="IEW62" s="691"/>
      <c r="IEX62" s="691"/>
      <c r="IEY62" s="691"/>
      <c r="IEZ62" s="691"/>
      <c r="IFA62" s="691"/>
      <c r="IFB62" s="691"/>
      <c r="IFC62" s="691"/>
      <c r="IFD62" s="691"/>
      <c r="IFE62" s="691"/>
      <c r="IFF62" s="691"/>
      <c r="IFG62" s="691"/>
      <c r="IFH62" s="691"/>
      <c r="IFI62" s="691"/>
      <c r="IFJ62" s="691"/>
      <c r="IFK62" s="691"/>
      <c r="IFL62" s="691"/>
      <c r="IFM62" s="691"/>
      <c r="IFN62" s="691"/>
      <c r="IFO62" s="691"/>
      <c r="IFP62" s="691"/>
      <c r="IFQ62" s="691"/>
      <c r="IFR62" s="691"/>
      <c r="IFS62" s="691"/>
      <c r="IFT62" s="691"/>
      <c r="IFU62" s="691"/>
      <c r="IFV62" s="691"/>
      <c r="IFW62" s="691"/>
      <c r="IFX62" s="691"/>
      <c r="IFY62" s="691"/>
      <c r="IFZ62" s="691"/>
      <c r="IGA62" s="691"/>
      <c r="IGB62" s="691"/>
      <c r="IGC62" s="691"/>
      <c r="IGD62" s="691"/>
      <c r="IGE62" s="691"/>
      <c r="IGF62" s="691"/>
      <c r="IGG62" s="691"/>
      <c r="IGH62" s="691"/>
      <c r="IGI62" s="691"/>
      <c r="IGJ62" s="691"/>
      <c r="IGK62" s="691"/>
      <c r="IGL62" s="691"/>
      <c r="IGM62" s="691"/>
      <c r="IGN62" s="691"/>
      <c r="IGO62" s="691"/>
      <c r="IGP62" s="691"/>
      <c r="IGQ62" s="691"/>
      <c r="IGR62" s="691"/>
      <c r="IGS62" s="691"/>
      <c r="IGT62" s="691"/>
      <c r="IGU62" s="691"/>
      <c r="IGV62" s="691"/>
      <c r="IGW62" s="691"/>
      <c r="IGX62" s="691"/>
      <c r="IGY62" s="691"/>
      <c r="IGZ62" s="691"/>
      <c r="IHA62" s="691"/>
      <c r="IHB62" s="691"/>
      <c r="IHC62" s="691"/>
      <c r="IHD62" s="691"/>
      <c r="IHE62" s="691"/>
      <c r="IHF62" s="691"/>
      <c r="IHG62" s="691"/>
      <c r="IHH62" s="691"/>
      <c r="IHI62" s="691"/>
      <c r="IHJ62" s="691"/>
      <c r="IHK62" s="691"/>
      <c r="IHL62" s="691"/>
      <c r="IHM62" s="691"/>
      <c r="IHN62" s="691"/>
      <c r="IHO62" s="691"/>
      <c r="IHP62" s="691"/>
      <c r="IHQ62" s="691"/>
      <c r="IHR62" s="691"/>
      <c r="IHS62" s="691"/>
      <c r="IHT62" s="691"/>
      <c r="IHU62" s="691"/>
      <c r="IHV62" s="691"/>
      <c r="IHW62" s="691"/>
      <c r="IHX62" s="691"/>
      <c r="IHY62" s="691"/>
      <c r="IHZ62" s="691"/>
      <c r="IIA62" s="691"/>
      <c r="IIB62" s="691"/>
      <c r="IIC62" s="691"/>
      <c r="IID62" s="691"/>
      <c r="IIE62" s="691"/>
      <c r="IIF62" s="691"/>
      <c r="IIG62" s="691"/>
      <c r="IIH62" s="691"/>
      <c r="III62" s="691"/>
      <c r="IIJ62" s="691"/>
      <c r="IIK62" s="691"/>
      <c r="IIL62" s="691"/>
      <c r="IIM62" s="691"/>
      <c r="IIN62" s="691"/>
      <c r="IIO62" s="691"/>
      <c r="IIP62" s="691"/>
      <c r="IIQ62" s="691"/>
      <c r="IIR62" s="691"/>
      <c r="IIS62" s="691"/>
      <c r="IIT62" s="691"/>
      <c r="IIU62" s="691"/>
      <c r="IIV62" s="691"/>
      <c r="IIW62" s="691"/>
      <c r="IIX62" s="691"/>
      <c r="IIY62" s="691"/>
      <c r="IIZ62" s="691"/>
      <c r="IJA62" s="691"/>
      <c r="IJB62" s="691"/>
      <c r="IJC62" s="691"/>
      <c r="IJD62" s="691"/>
      <c r="IJE62" s="691"/>
      <c r="IJF62" s="691"/>
      <c r="IJG62" s="691"/>
      <c r="IJH62" s="691"/>
      <c r="IJI62" s="691"/>
      <c r="IJJ62" s="691"/>
      <c r="IJK62" s="691"/>
      <c r="IJL62" s="691"/>
      <c r="IJM62" s="691"/>
      <c r="IJN62" s="691"/>
      <c r="IJO62" s="691"/>
      <c r="IJP62" s="691"/>
      <c r="IJQ62" s="691"/>
      <c r="IJR62" s="691"/>
      <c r="IJS62" s="691"/>
      <c r="IJT62" s="691"/>
      <c r="IJU62" s="691"/>
      <c r="IJV62" s="691"/>
      <c r="IJW62" s="691"/>
      <c r="IJX62" s="691"/>
      <c r="IJY62" s="691"/>
      <c r="IJZ62" s="691"/>
      <c r="IKA62" s="691"/>
      <c r="IKB62" s="691"/>
      <c r="IKC62" s="691"/>
      <c r="IKD62" s="691"/>
      <c r="IKE62" s="691"/>
      <c r="IKF62" s="691"/>
      <c r="IKG62" s="691"/>
      <c r="IKH62" s="691"/>
      <c r="IKI62" s="691"/>
      <c r="IKJ62" s="691"/>
      <c r="IKK62" s="691"/>
      <c r="IKL62" s="691"/>
      <c r="IKM62" s="691"/>
      <c r="IKN62" s="691"/>
      <c r="IKO62" s="691"/>
      <c r="IKP62" s="691"/>
      <c r="IKQ62" s="691"/>
      <c r="IKR62" s="691"/>
      <c r="IKS62" s="691"/>
      <c r="IKT62" s="691"/>
      <c r="IKU62" s="691"/>
      <c r="IKV62" s="691"/>
      <c r="IKW62" s="691"/>
      <c r="IKX62" s="691"/>
      <c r="IKY62" s="691"/>
      <c r="IKZ62" s="691"/>
      <c r="ILA62" s="691"/>
      <c r="ILB62" s="691"/>
      <c r="ILC62" s="691"/>
      <c r="ILD62" s="691"/>
      <c r="ILE62" s="691"/>
      <c r="ILF62" s="691"/>
      <c r="ILG62" s="691"/>
      <c r="ILH62" s="691"/>
      <c r="ILI62" s="691"/>
      <c r="ILJ62" s="691"/>
      <c r="ILK62" s="691"/>
      <c r="ILL62" s="691"/>
      <c r="ILM62" s="691"/>
      <c r="ILN62" s="691"/>
      <c r="ILO62" s="691"/>
      <c r="ILP62" s="691"/>
      <c r="ILQ62" s="691"/>
      <c r="ILR62" s="691"/>
      <c r="ILS62" s="691"/>
      <c r="ILT62" s="691"/>
      <c r="ILU62" s="691"/>
      <c r="ILV62" s="691"/>
      <c r="ILW62" s="691"/>
      <c r="ILX62" s="691"/>
      <c r="ILY62" s="691"/>
      <c r="ILZ62" s="691"/>
      <c r="IMA62" s="691"/>
      <c r="IMB62" s="691"/>
      <c r="IMC62" s="691"/>
      <c r="IMD62" s="691"/>
      <c r="IME62" s="691"/>
      <c r="IMF62" s="691"/>
      <c r="IMG62" s="691"/>
      <c r="IMH62" s="691"/>
      <c r="IMI62" s="691"/>
      <c r="IMJ62" s="691"/>
      <c r="IMK62" s="691"/>
      <c r="IML62" s="691"/>
      <c r="IMM62" s="691"/>
      <c r="IMN62" s="691"/>
      <c r="IMO62" s="691"/>
      <c r="IMP62" s="691"/>
      <c r="IMQ62" s="691"/>
      <c r="IMR62" s="691"/>
      <c r="IMS62" s="691"/>
      <c r="IMT62" s="691"/>
      <c r="IMU62" s="691"/>
      <c r="IMV62" s="691"/>
      <c r="IMW62" s="691"/>
      <c r="IMX62" s="691"/>
      <c r="IMY62" s="691"/>
      <c r="IMZ62" s="691"/>
      <c r="INA62" s="691"/>
      <c r="INB62" s="691"/>
      <c r="INC62" s="691"/>
      <c r="IND62" s="691"/>
      <c r="INE62" s="691"/>
      <c r="INF62" s="691"/>
      <c r="ING62" s="691"/>
      <c r="INH62" s="691"/>
      <c r="INI62" s="691"/>
      <c r="INJ62" s="691"/>
      <c r="INK62" s="691"/>
      <c r="INL62" s="691"/>
      <c r="INM62" s="691"/>
      <c r="INN62" s="691"/>
      <c r="INO62" s="691"/>
      <c r="INP62" s="691"/>
      <c r="INQ62" s="691"/>
      <c r="INR62" s="691"/>
      <c r="INS62" s="691"/>
      <c r="INT62" s="691"/>
      <c r="INU62" s="691"/>
      <c r="INV62" s="691"/>
      <c r="INW62" s="691"/>
      <c r="INX62" s="691"/>
      <c r="INY62" s="691"/>
      <c r="INZ62" s="691"/>
      <c r="IOA62" s="691"/>
      <c r="IOB62" s="691"/>
      <c r="IOC62" s="691"/>
      <c r="IOD62" s="691"/>
      <c r="IOE62" s="691"/>
      <c r="IOF62" s="691"/>
      <c r="IOG62" s="691"/>
      <c r="IOH62" s="691"/>
      <c r="IOI62" s="691"/>
      <c r="IOJ62" s="691"/>
      <c r="IOK62" s="691"/>
      <c r="IOL62" s="691"/>
      <c r="IOM62" s="691"/>
      <c r="ION62" s="691"/>
      <c r="IOO62" s="691"/>
      <c r="IOP62" s="691"/>
      <c r="IOQ62" s="691"/>
      <c r="IOR62" s="691"/>
      <c r="IOS62" s="691"/>
      <c r="IOT62" s="691"/>
      <c r="IOU62" s="691"/>
      <c r="IOV62" s="691"/>
      <c r="IOW62" s="691"/>
      <c r="IOX62" s="691"/>
      <c r="IOY62" s="691"/>
      <c r="IOZ62" s="691"/>
      <c r="IPA62" s="691"/>
      <c r="IPB62" s="691"/>
      <c r="IPC62" s="691"/>
      <c r="IPD62" s="691"/>
      <c r="IPE62" s="691"/>
      <c r="IPF62" s="691"/>
      <c r="IPG62" s="691"/>
      <c r="IPH62" s="691"/>
      <c r="IPI62" s="691"/>
      <c r="IPJ62" s="691"/>
      <c r="IPK62" s="691"/>
      <c r="IPL62" s="691"/>
      <c r="IPM62" s="691"/>
      <c r="IPN62" s="691"/>
      <c r="IPO62" s="691"/>
      <c r="IPP62" s="691"/>
      <c r="IPQ62" s="691"/>
      <c r="IPR62" s="691"/>
      <c r="IPS62" s="691"/>
      <c r="IPT62" s="691"/>
      <c r="IPU62" s="691"/>
      <c r="IPV62" s="691"/>
      <c r="IPW62" s="691"/>
      <c r="IPX62" s="691"/>
      <c r="IPY62" s="691"/>
      <c r="IPZ62" s="691"/>
      <c r="IQA62" s="691"/>
      <c r="IQB62" s="691"/>
      <c r="IQC62" s="691"/>
      <c r="IQD62" s="691"/>
      <c r="IQE62" s="691"/>
      <c r="IQF62" s="691"/>
      <c r="IQG62" s="691"/>
      <c r="IQH62" s="691"/>
      <c r="IQI62" s="691"/>
      <c r="IQJ62" s="691"/>
      <c r="IQK62" s="691"/>
      <c r="IQL62" s="691"/>
      <c r="IQM62" s="691"/>
      <c r="IQN62" s="691"/>
      <c r="IQO62" s="691"/>
      <c r="IQP62" s="691"/>
      <c r="IQQ62" s="691"/>
      <c r="IQR62" s="691"/>
      <c r="IQS62" s="691"/>
      <c r="IQT62" s="691"/>
      <c r="IQU62" s="691"/>
      <c r="IQV62" s="691"/>
      <c r="IQW62" s="691"/>
      <c r="IQX62" s="691"/>
      <c r="IQY62" s="691"/>
      <c r="IQZ62" s="691"/>
      <c r="IRA62" s="691"/>
      <c r="IRB62" s="691"/>
      <c r="IRC62" s="691"/>
      <c r="IRD62" s="691"/>
      <c r="IRE62" s="691"/>
      <c r="IRF62" s="691"/>
      <c r="IRG62" s="691"/>
      <c r="IRH62" s="691"/>
      <c r="IRI62" s="691"/>
      <c r="IRJ62" s="691"/>
      <c r="IRK62" s="691"/>
      <c r="IRL62" s="691"/>
      <c r="IRM62" s="691"/>
      <c r="IRN62" s="691"/>
      <c r="IRO62" s="691"/>
      <c r="IRP62" s="691"/>
      <c r="IRQ62" s="691"/>
      <c r="IRR62" s="691"/>
      <c r="IRS62" s="691"/>
      <c r="IRT62" s="691"/>
      <c r="IRU62" s="691"/>
      <c r="IRV62" s="691"/>
      <c r="IRW62" s="691"/>
      <c r="IRX62" s="691"/>
      <c r="IRY62" s="691"/>
      <c r="IRZ62" s="691"/>
      <c r="ISA62" s="691"/>
      <c r="ISB62" s="691"/>
      <c r="ISC62" s="691"/>
      <c r="ISD62" s="691"/>
      <c r="ISE62" s="691"/>
      <c r="ISF62" s="691"/>
      <c r="ISG62" s="691"/>
      <c r="ISH62" s="691"/>
      <c r="ISI62" s="691"/>
      <c r="ISJ62" s="691"/>
      <c r="ISK62" s="691"/>
      <c r="ISL62" s="691"/>
      <c r="ISM62" s="691"/>
      <c r="ISN62" s="691"/>
      <c r="ISO62" s="691"/>
      <c r="ISP62" s="691"/>
      <c r="ISQ62" s="691"/>
      <c r="ISR62" s="691"/>
      <c r="ISS62" s="691"/>
      <c r="IST62" s="691"/>
      <c r="ISU62" s="691"/>
      <c r="ISV62" s="691"/>
      <c r="ISW62" s="691"/>
      <c r="ISX62" s="691"/>
      <c r="ISY62" s="691"/>
      <c r="ISZ62" s="691"/>
      <c r="ITA62" s="691"/>
      <c r="ITB62" s="691"/>
      <c r="ITC62" s="691"/>
      <c r="ITD62" s="691"/>
      <c r="ITE62" s="691"/>
      <c r="ITF62" s="691"/>
      <c r="ITG62" s="691"/>
      <c r="ITH62" s="691"/>
      <c r="ITI62" s="691"/>
      <c r="ITJ62" s="691"/>
      <c r="ITK62" s="691"/>
      <c r="ITL62" s="691"/>
      <c r="ITM62" s="691"/>
      <c r="ITN62" s="691"/>
      <c r="ITO62" s="691"/>
      <c r="ITP62" s="691"/>
      <c r="ITQ62" s="691"/>
      <c r="ITR62" s="691"/>
      <c r="ITS62" s="691"/>
      <c r="ITT62" s="691"/>
      <c r="ITU62" s="691"/>
      <c r="ITV62" s="691"/>
      <c r="ITW62" s="691"/>
      <c r="ITX62" s="691"/>
      <c r="ITY62" s="691"/>
      <c r="ITZ62" s="691"/>
      <c r="IUA62" s="691"/>
      <c r="IUB62" s="691"/>
      <c r="IUC62" s="691"/>
      <c r="IUD62" s="691"/>
      <c r="IUE62" s="691"/>
      <c r="IUF62" s="691"/>
      <c r="IUG62" s="691"/>
      <c r="IUH62" s="691"/>
      <c r="IUI62" s="691"/>
      <c r="IUJ62" s="691"/>
      <c r="IUK62" s="691"/>
      <c r="IUL62" s="691"/>
      <c r="IUM62" s="691"/>
      <c r="IUN62" s="691"/>
      <c r="IUO62" s="691"/>
      <c r="IUP62" s="691"/>
      <c r="IUQ62" s="691"/>
      <c r="IUR62" s="691"/>
      <c r="IUS62" s="691"/>
      <c r="IUT62" s="691"/>
      <c r="IUU62" s="691"/>
      <c r="IUV62" s="691"/>
      <c r="IUW62" s="691"/>
      <c r="IUX62" s="691"/>
      <c r="IUY62" s="691"/>
      <c r="IUZ62" s="691"/>
      <c r="IVA62" s="691"/>
      <c r="IVB62" s="691"/>
      <c r="IVC62" s="691"/>
      <c r="IVD62" s="691"/>
      <c r="IVE62" s="691"/>
      <c r="IVF62" s="691"/>
      <c r="IVG62" s="691"/>
      <c r="IVH62" s="691"/>
      <c r="IVI62" s="691"/>
      <c r="IVJ62" s="691"/>
      <c r="IVK62" s="691"/>
      <c r="IVL62" s="691"/>
      <c r="IVM62" s="691"/>
      <c r="IVN62" s="691"/>
      <c r="IVO62" s="691"/>
      <c r="IVP62" s="691"/>
      <c r="IVQ62" s="691"/>
      <c r="IVR62" s="691"/>
      <c r="IVS62" s="691"/>
      <c r="IVT62" s="691"/>
      <c r="IVU62" s="691"/>
      <c r="IVV62" s="691"/>
      <c r="IVW62" s="691"/>
      <c r="IVX62" s="691"/>
      <c r="IVY62" s="691"/>
      <c r="IVZ62" s="691"/>
      <c r="IWA62" s="691"/>
      <c r="IWB62" s="691"/>
      <c r="IWC62" s="691"/>
      <c r="IWD62" s="691"/>
      <c r="IWE62" s="691"/>
      <c r="IWF62" s="691"/>
      <c r="IWG62" s="691"/>
      <c r="IWH62" s="691"/>
      <c r="IWI62" s="691"/>
      <c r="IWJ62" s="691"/>
      <c r="IWK62" s="691"/>
      <c r="IWL62" s="691"/>
      <c r="IWM62" s="691"/>
      <c r="IWN62" s="691"/>
      <c r="IWO62" s="691"/>
      <c r="IWP62" s="691"/>
      <c r="IWQ62" s="691"/>
      <c r="IWR62" s="691"/>
      <c r="IWS62" s="691"/>
      <c r="IWT62" s="691"/>
      <c r="IWU62" s="691"/>
      <c r="IWV62" s="691"/>
      <c r="IWW62" s="691"/>
      <c r="IWX62" s="691"/>
      <c r="IWY62" s="691"/>
      <c r="IWZ62" s="691"/>
      <c r="IXA62" s="691"/>
      <c r="IXB62" s="691"/>
      <c r="IXC62" s="691"/>
      <c r="IXD62" s="691"/>
      <c r="IXE62" s="691"/>
      <c r="IXF62" s="691"/>
      <c r="IXG62" s="691"/>
      <c r="IXH62" s="691"/>
      <c r="IXI62" s="691"/>
      <c r="IXJ62" s="691"/>
      <c r="IXK62" s="691"/>
      <c r="IXL62" s="691"/>
      <c r="IXM62" s="691"/>
      <c r="IXN62" s="691"/>
      <c r="IXO62" s="691"/>
      <c r="IXP62" s="691"/>
      <c r="IXQ62" s="691"/>
      <c r="IXR62" s="691"/>
      <c r="IXS62" s="691"/>
      <c r="IXT62" s="691"/>
      <c r="IXU62" s="691"/>
      <c r="IXV62" s="691"/>
      <c r="IXW62" s="691"/>
      <c r="IXX62" s="691"/>
      <c r="IXY62" s="691"/>
      <c r="IXZ62" s="691"/>
      <c r="IYA62" s="691"/>
      <c r="IYB62" s="691"/>
      <c r="IYC62" s="691"/>
      <c r="IYD62" s="691"/>
      <c r="IYE62" s="691"/>
      <c r="IYF62" s="691"/>
      <c r="IYG62" s="691"/>
      <c r="IYH62" s="691"/>
      <c r="IYI62" s="691"/>
      <c r="IYJ62" s="691"/>
      <c r="IYK62" s="691"/>
      <c r="IYL62" s="691"/>
      <c r="IYM62" s="691"/>
      <c r="IYN62" s="691"/>
      <c r="IYO62" s="691"/>
      <c r="IYP62" s="691"/>
      <c r="IYQ62" s="691"/>
      <c r="IYR62" s="691"/>
      <c r="IYS62" s="691"/>
      <c r="IYT62" s="691"/>
      <c r="IYU62" s="691"/>
      <c r="IYV62" s="691"/>
      <c r="IYW62" s="691"/>
      <c r="IYX62" s="691"/>
      <c r="IYY62" s="691"/>
      <c r="IYZ62" s="691"/>
      <c r="IZA62" s="691"/>
      <c r="IZB62" s="691"/>
      <c r="IZC62" s="691"/>
      <c r="IZD62" s="691"/>
      <c r="IZE62" s="691"/>
      <c r="IZF62" s="691"/>
      <c r="IZG62" s="691"/>
      <c r="IZH62" s="691"/>
      <c r="IZI62" s="691"/>
      <c r="IZJ62" s="691"/>
      <c r="IZK62" s="691"/>
      <c r="IZL62" s="691"/>
      <c r="IZM62" s="691"/>
      <c r="IZN62" s="691"/>
      <c r="IZO62" s="691"/>
      <c r="IZP62" s="691"/>
      <c r="IZQ62" s="691"/>
      <c r="IZR62" s="691"/>
      <c r="IZS62" s="691"/>
      <c r="IZT62" s="691"/>
      <c r="IZU62" s="691"/>
      <c r="IZV62" s="691"/>
      <c r="IZW62" s="691"/>
      <c r="IZX62" s="691"/>
      <c r="IZY62" s="691"/>
      <c r="IZZ62" s="691"/>
      <c r="JAA62" s="691"/>
      <c r="JAB62" s="691"/>
      <c r="JAC62" s="691"/>
      <c r="JAD62" s="691"/>
      <c r="JAE62" s="691"/>
      <c r="JAF62" s="691"/>
      <c r="JAG62" s="691"/>
      <c r="JAH62" s="691"/>
      <c r="JAI62" s="691"/>
      <c r="JAJ62" s="691"/>
      <c r="JAK62" s="691"/>
      <c r="JAL62" s="691"/>
      <c r="JAM62" s="691"/>
      <c r="JAN62" s="691"/>
      <c r="JAO62" s="691"/>
      <c r="JAP62" s="691"/>
      <c r="JAQ62" s="691"/>
      <c r="JAR62" s="691"/>
      <c r="JAS62" s="691"/>
      <c r="JAT62" s="691"/>
      <c r="JAU62" s="691"/>
      <c r="JAV62" s="691"/>
      <c r="JAW62" s="691"/>
      <c r="JAX62" s="691"/>
      <c r="JAY62" s="691"/>
      <c r="JAZ62" s="691"/>
      <c r="JBA62" s="691"/>
      <c r="JBB62" s="691"/>
      <c r="JBC62" s="691"/>
      <c r="JBD62" s="691"/>
      <c r="JBE62" s="691"/>
      <c r="JBF62" s="691"/>
      <c r="JBG62" s="691"/>
      <c r="JBH62" s="691"/>
      <c r="JBI62" s="691"/>
      <c r="JBJ62" s="691"/>
      <c r="JBK62" s="691"/>
      <c r="JBL62" s="691"/>
      <c r="JBM62" s="691"/>
      <c r="JBN62" s="691"/>
      <c r="JBO62" s="691"/>
      <c r="JBP62" s="691"/>
      <c r="JBQ62" s="691"/>
      <c r="JBR62" s="691"/>
      <c r="JBS62" s="691"/>
      <c r="JBT62" s="691"/>
      <c r="JBU62" s="691"/>
      <c r="JBV62" s="691"/>
      <c r="JBW62" s="691"/>
      <c r="JBX62" s="691"/>
      <c r="JBY62" s="691"/>
      <c r="JBZ62" s="691"/>
      <c r="JCA62" s="691"/>
      <c r="JCB62" s="691"/>
      <c r="JCC62" s="691"/>
      <c r="JCD62" s="691"/>
      <c r="JCE62" s="691"/>
      <c r="JCF62" s="691"/>
      <c r="JCG62" s="691"/>
      <c r="JCH62" s="691"/>
      <c r="JCI62" s="691"/>
      <c r="JCJ62" s="691"/>
      <c r="JCK62" s="691"/>
      <c r="JCL62" s="691"/>
      <c r="JCM62" s="691"/>
      <c r="JCN62" s="691"/>
      <c r="JCO62" s="691"/>
      <c r="JCP62" s="691"/>
      <c r="JCQ62" s="691"/>
      <c r="JCR62" s="691"/>
      <c r="JCS62" s="691"/>
      <c r="JCT62" s="691"/>
      <c r="JCU62" s="691"/>
      <c r="JCV62" s="691"/>
      <c r="JCW62" s="691"/>
      <c r="JCX62" s="691"/>
      <c r="JCY62" s="691"/>
      <c r="JCZ62" s="691"/>
      <c r="JDA62" s="691"/>
      <c r="JDB62" s="691"/>
      <c r="JDC62" s="691"/>
      <c r="JDD62" s="691"/>
      <c r="JDE62" s="691"/>
      <c r="JDF62" s="691"/>
      <c r="JDG62" s="691"/>
      <c r="JDH62" s="691"/>
      <c r="JDI62" s="691"/>
      <c r="JDJ62" s="691"/>
      <c r="JDK62" s="691"/>
      <c r="JDL62" s="691"/>
      <c r="JDM62" s="691"/>
      <c r="JDN62" s="691"/>
      <c r="JDO62" s="691"/>
      <c r="JDP62" s="691"/>
      <c r="JDQ62" s="691"/>
      <c r="JDR62" s="691"/>
      <c r="JDS62" s="691"/>
      <c r="JDT62" s="691"/>
      <c r="JDU62" s="691"/>
      <c r="JDV62" s="691"/>
      <c r="JDW62" s="691"/>
      <c r="JDX62" s="691"/>
      <c r="JDY62" s="691"/>
      <c r="JDZ62" s="691"/>
      <c r="JEA62" s="691"/>
      <c r="JEB62" s="691"/>
      <c r="JEC62" s="691"/>
      <c r="JED62" s="691"/>
      <c r="JEE62" s="691"/>
      <c r="JEF62" s="691"/>
      <c r="JEG62" s="691"/>
      <c r="JEH62" s="691"/>
      <c r="JEI62" s="691"/>
      <c r="JEJ62" s="691"/>
      <c r="JEK62" s="691"/>
      <c r="JEL62" s="691"/>
      <c r="JEM62" s="691"/>
      <c r="JEN62" s="691"/>
      <c r="JEO62" s="691"/>
      <c r="JEP62" s="691"/>
      <c r="JEQ62" s="691"/>
      <c r="JER62" s="691"/>
      <c r="JES62" s="691"/>
      <c r="JET62" s="691"/>
      <c r="JEU62" s="691"/>
      <c r="JEV62" s="691"/>
      <c r="JEW62" s="691"/>
      <c r="JEX62" s="691"/>
      <c r="JEY62" s="691"/>
      <c r="JEZ62" s="691"/>
      <c r="JFA62" s="691"/>
      <c r="JFB62" s="691"/>
      <c r="JFC62" s="691"/>
      <c r="JFD62" s="691"/>
      <c r="JFE62" s="691"/>
      <c r="JFF62" s="691"/>
      <c r="JFG62" s="691"/>
      <c r="JFH62" s="691"/>
      <c r="JFI62" s="691"/>
      <c r="JFJ62" s="691"/>
      <c r="JFK62" s="691"/>
      <c r="JFL62" s="691"/>
      <c r="JFM62" s="691"/>
      <c r="JFN62" s="691"/>
      <c r="JFO62" s="691"/>
      <c r="JFP62" s="691"/>
      <c r="JFQ62" s="691"/>
      <c r="JFR62" s="691"/>
      <c r="JFS62" s="691"/>
      <c r="JFT62" s="691"/>
      <c r="JFU62" s="691"/>
      <c r="JFV62" s="691"/>
      <c r="JFW62" s="691"/>
      <c r="JFX62" s="691"/>
      <c r="JFY62" s="691"/>
      <c r="JFZ62" s="691"/>
      <c r="JGA62" s="691"/>
      <c r="JGB62" s="691"/>
      <c r="JGC62" s="691"/>
      <c r="JGD62" s="691"/>
      <c r="JGE62" s="691"/>
      <c r="JGF62" s="691"/>
      <c r="JGG62" s="691"/>
      <c r="JGH62" s="691"/>
      <c r="JGI62" s="691"/>
      <c r="JGJ62" s="691"/>
      <c r="JGK62" s="691"/>
      <c r="JGL62" s="691"/>
      <c r="JGM62" s="691"/>
      <c r="JGN62" s="691"/>
      <c r="JGO62" s="691"/>
      <c r="JGP62" s="691"/>
      <c r="JGQ62" s="691"/>
      <c r="JGR62" s="691"/>
      <c r="JGS62" s="691"/>
      <c r="JGT62" s="691"/>
      <c r="JGU62" s="691"/>
      <c r="JGV62" s="691"/>
      <c r="JGW62" s="691"/>
      <c r="JGX62" s="691"/>
      <c r="JGY62" s="691"/>
      <c r="JGZ62" s="691"/>
      <c r="JHA62" s="691"/>
      <c r="JHB62" s="691"/>
      <c r="JHC62" s="691"/>
      <c r="JHD62" s="691"/>
      <c r="JHE62" s="691"/>
      <c r="JHF62" s="691"/>
      <c r="JHG62" s="691"/>
      <c r="JHH62" s="691"/>
      <c r="JHI62" s="691"/>
      <c r="JHJ62" s="691"/>
      <c r="JHK62" s="691"/>
      <c r="JHL62" s="691"/>
      <c r="JHM62" s="691"/>
      <c r="JHN62" s="691"/>
      <c r="JHO62" s="691"/>
      <c r="JHP62" s="691"/>
      <c r="JHQ62" s="691"/>
      <c r="JHR62" s="691"/>
      <c r="JHS62" s="691"/>
      <c r="JHT62" s="691"/>
      <c r="JHU62" s="691"/>
      <c r="JHV62" s="691"/>
      <c r="JHW62" s="691"/>
      <c r="JHX62" s="691"/>
      <c r="JHY62" s="691"/>
      <c r="JHZ62" s="691"/>
      <c r="JIA62" s="691"/>
      <c r="JIB62" s="691"/>
      <c r="JIC62" s="691"/>
      <c r="JID62" s="691"/>
      <c r="JIE62" s="691"/>
      <c r="JIF62" s="691"/>
      <c r="JIG62" s="691"/>
      <c r="JIH62" s="691"/>
      <c r="JII62" s="691"/>
      <c r="JIJ62" s="691"/>
      <c r="JIK62" s="691"/>
      <c r="JIL62" s="691"/>
      <c r="JIM62" s="691"/>
      <c r="JIN62" s="691"/>
      <c r="JIO62" s="691"/>
      <c r="JIP62" s="691"/>
      <c r="JIQ62" s="691"/>
      <c r="JIR62" s="691"/>
      <c r="JIS62" s="691"/>
      <c r="JIT62" s="691"/>
      <c r="JIU62" s="691"/>
      <c r="JIV62" s="691"/>
      <c r="JIW62" s="691"/>
      <c r="JIX62" s="691"/>
      <c r="JIY62" s="691"/>
      <c r="JIZ62" s="691"/>
      <c r="JJA62" s="691"/>
      <c r="JJB62" s="691"/>
      <c r="JJC62" s="691"/>
      <c r="JJD62" s="691"/>
      <c r="JJE62" s="691"/>
      <c r="JJF62" s="691"/>
      <c r="JJG62" s="691"/>
      <c r="JJH62" s="691"/>
      <c r="JJI62" s="691"/>
      <c r="JJJ62" s="691"/>
      <c r="JJK62" s="691"/>
      <c r="JJL62" s="691"/>
      <c r="JJM62" s="691"/>
      <c r="JJN62" s="691"/>
      <c r="JJO62" s="691"/>
      <c r="JJP62" s="691"/>
      <c r="JJQ62" s="691"/>
      <c r="JJR62" s="691"/>
      <c r="JJS62" s="691"/>
      <c r="JJT62" s="691"/>
      <c r="JJU62" s="691"/>
      <c r="JJV62" s="691"/>
      <c r="JJW62" s="691"/>
      <c r="JJX62" s="691"/>
      <c r="JJY62" s="691"/>
      <c r="JJZ62" s="691"/>
      <c r="JKA62" s="691"/>
      <c r="JKB62" s="691"/>
      <c r="JKC62" s="691"/>
      <c r="JKD62" s="691"/>
      <c r="JKE62" s="691"/>
      <c r="JKF62" s="691"/>
      <c r="JKG62" s="691"/>
      <c r="JKH62" s="691"/>
      <c r="JKI62" s="691"/>
      <c r="JKJ62" s="691"/>
      <c r="JKK62" s="691"/>
      <c r="JKL62" s="691"/>
      <c r="JKM62" s="691"/>
      <c r="JKN62" s="691"/>
      <c r="JKO62" s="691"/>
      <c r="JKP62" s="691"/>
      <c r="JKQ62" s="691"/>
      <c r="JKR62" s="691"/>
      <c r="JKS62" s="691"/>
      <c r="JKT62" s="691"/>
      <c r="JKU62" s="691"/>
      <c r="JKV62" s="691"/>
      <c r="JKW62" s="691"/>
      <c r="JKX62" s="691"/>
      <c r="JKY62" s="691"/>
      <c r="JKZ62" s="691"/>
      <c r="JLA62" s="691"/>
      <c r="JLB62" s="691"/>
      <c r="JLC62" s="691"/>
      <c r="JLD62" s="691"/>
      <c r="JLE62" s="691"/>
      <c r="JLF62" s="691"/>
      <c r="JLG62" s="691"/>
      <c r="JLH62" s="691"/>
      <c r="JLI62" s="691"/>
      <c r="JLJ62" s="691"/>
      <c r="JLK62" s="691"/>
      <c r="JLL62" s="691"/>
      <c r="JLM62" s="691"/>
      <c r="JLN62" s="691"/>
      <c r="JLO62" s="691"/>
      <c r="JLP62" s="691"/>
      <c r="JLQ62" s="691"/>
      <c r="JLR62" s="691"/>
      <c r="JLS62" s="691"/>
      <c r="JLT62" s="691"/>
      <c r="JLU62" s="691"/>
      <c r="JLV62" s="691"/>
      <c r="JLW62" s="691"/>
      <c r="JLX62" s="691"/>
      <c r="JLY62" s="691"/>
      <c r="JLZ62" s="691"/>
      <c r="JMA62" s="691"/>
      <c r="JMB62" s="691"/>
      <c r="JMC62" s="691"/>
      <c r="JMD62" s="691"/>
      <c r="JME62" s="691"/>
      <c r="JMF62" s="691"/>
      <c r="JMG62" s="691"/>
      <c r="JMH62" s="691"/>
      <c r="JMI62" s="691"/>
      <c r="JMJ62" s="691"/>
      <c r="JMK62" s="691"/>
      <c r="JML62" s="691"/>
      <c r="JMM62" s="691"/>
      <c r="JMN62" s="691"/>
      <c r="JMO62" s="691"/>
      <c r="JMP62" s="691"/>
      <c r="JMQ62" s="691"/>
      <c r="JMR62" s="691"/>
      <c r="JMS62" s="691"/>
      <c r="JMT62" s="691"/>
      <c r="JMU62" s="691"/>
      <c r="JMV62" s="691"/>
      <c r="JMW62" s="691"/>
      <c r="JMX62" s="691"/>
      <c r="JMY62" s="691"/>
      <c r="JMZ62" s="691"/>
      <c r="JNA62" s="691"/>
      <c r="JNB62" s="691"/>
      <c r="JNC62" s="691"/>
      <c r="JND62" s="691"/>
      <c r="JNE62" s="691"/>
      <c r="JNF62" s="691"/>
      <c r="JNG62" s="691"/>
      <c r="JNH62" s="691"/>
      <c r="JNI62" s="691"/>
      <c r="JNJ62" s="691"/>
      <c r="JNK62" s="691"/>
      <c r="JNL62" s="691"/>
      <c r="JNM62" s="691"/>
      <c r="JNN62" s="691"/>
      <c r="JNO62" s="691"/>
      <c r="JNP62" s="691"/>
      <c r="JNQ62" s="691"/>
      <c r="JNR62" s="691"/>
      <c r="JNS62" s="691"/>
      <c r="JNT62" s="691"/>
      <c r="JNU62" s="691"/>
      <c r="JNV62" s="691"/>
      <c r="JNW62" s="691"/>
      <c r="JNX62" s="691"/>
      <c r="JNY62" s="691"/>
      <c r="JNZ62" s="691"/>
      <c r="JOA62" s="691"/>
      <c r="JOB62" s="691"/>
      <c r="JOC62" s="691"/>
      <c r="JOD62" s="691"/>
      <c r="JOE62" s="691"/>
      <c r="JOF62" s="691"/>
      <c r="JOG62" s="691"/>
      <c r="JOH62" s="691"/>
      <c r="JOI62" s="691"/>
      <c r="JOJ62" s="691"/>
      <c r="JOK62" s="691"/>
      <c r="JOL62" s="691"/>
      <c r="JOM62" s="691"/>
      <c r="JON62" s="691"/>
      <c r="JOO62" s="691"/>
      <c r="JOP62" s="691"/>
      <c r="JOQ62" s="691"/>
      <c r="JOR62" s="691"/>
      <c r="JOS62" s="691"/>
      <c r="JOT62" s="691"/>
      <c r="JOU62" s="691"/>
      <c r="JOV62" s="691"/>
      <c r="JOW62" s="691"/>
      <c r="JOX62" s="691"/>
      <c r="JOY62" s="691"/>
      <c r="JOZ62" s="691"/>
      <c r="JPA62" s="691"/>
      <c r="JPB62" s="691"/>
      <c r="JPC62" s="691"/>
      <c r="JPD62" s="691"/>
      <c r="JPE62" s="691"/>
      <c r="JPF62" s="691"/>
      <c r="JPG62" s="691"/>
      <c r="JPH62" s="691"/>
      <c r="JPI62" s="691"/>
      <c r="JPJ62" s="691"/>
      <c r="JPK62" s="691"/>
      <c r="JPL62" s="691"/>
      <c r="JPM62" s="691"/>
      <c r="JPN62" s="691"/>
      <c r="JPO62" s="691"/>
      <c r="JPP62" s="691"/>
      <c r="JPQ62" s="691"/>
      <c r="JPR62" s="691"/>
      <c r="JPS62" s="691"/>
      <c r="JPT62" s="691"/>
      <c r="JPU62" s="691"/>
      <c r="JPV62" s="691"/>
      <c r="JPW62" s="691"/>
      <c r="JPX62" s="691"/>
      <c r="JPY62" s="691"/>
      <c r="JPZ62" s="691"/>
      <c r="JQA62" s="691"/>
      <c r="JQB62" s="691"/>
      <c r="JQC62" s="691"/>
      <c r="JQD62" s="691"/>
      <c r="JQE62" s="691"/>
      <c r="JQF62" s="691"/>
      <c r="JQG62" s="691"/>
      <c r="JQH62" s="691"/>
      <c r="JQI62" s="691"/>
      <c r="JQJ62" s="691"/>
      <c r="JQK62" s="691"/>
      <c r="JQL62" s="691"/>
      <c r="JQM62" s="691"/>
      <c r="JQN62" s="691"/>
      <c r="JQO62" s="691"/>
      <c r="JQP62" s="691"/>
      <c r="JQQ62" s="691"/>
      <c r="JQR62" s="691"/>
      <c r="JQS62" s="691"/>
      <c r="JQT62" s="691"/>
      <c r="JQU62" s="691"/>
      <c r="JQV62" s="691"/>
      <c r="JQW62" s="691"/>
      <c r="JQX62" s="691"/>
      <c r="JQY62" s="691"/>
      <c r="JQZ62" s="691"/>
      <c r="JRA62" s="691"/>
      <c r="JRB62" s="691"/>
      <c r="JRC62" s="691"/>
      <c r="JRD62" s="691"/>
      <c r="JRE62" s="691"/>
      <c r="JRF62" s="691"/>
      <c r="JRG62" s="691"/>
      <c r="JRH62" s="691"/>
      <c r="JRI62" s="691"/>
      <c r="JRJ62" s="691"/>
      <c r="JRK62" s="691"/>
      <c r="JRL62" s="691"/>
      <c r="JRM62" s="691"/>
      <c r="JRN62" s="691"/>
      <c r="JRO62" s="691"/>
      <c r="JRP62" s="691"/>
      <c r="JRQ62" s="691"/>
      <c r="JRR62" s="691"/>
      <c r="JRS62" s="691"/>
      <c r="JRT62" s="691"/>
      <c r="JRU62" s="691"/>
      <c r="JRV62" s="691"/>
      <c r="JRW62" s="691"/>
      <c r="JRX62" s="691"/>
      <c r="JRY62" s="691"/>
      <c r="JRZ62" s="691"/>
      <c r="JSA62" s="691"/>
      <c r="JSB62" s="691"/>
      <c r="JSC62" s="691"/>
      <c r="JSD62" s="691"/>
      <c r="JSE62" s="691"/>
      <c r="JSF62" s="691"/>
      <c r="JSG62" s="691"/>
      <c r="JSH62" s="691"/>
      <c r="JSI62" s="691"/>
      <c r="JSJ62" s="691"/>
      <c r="JSK62" s="691"/>
      <c r="JSL62" s="691"/>
      <c r="JSM62" s="691"/>
      <c r="JSN62" s="691"/>
      <c r="JSO62" s="691"/>
      <c r="JSP62" s="691"/>
      <c r="JSQ62" s="691"/>
      <c r="JSR62" s="691"/>
      <c r="JSS62" s="691"/>
      <c r="JST62" s="691"/>
      <c r="JSU62" s="691"/>
      <c r="JSV62" s="691"/>
      <c r="JSW62" s="691"/>
      <c r="JSX62" s="691"/>
      <c r="JSY62" s="691"/>
      <c r="JSZ62" s="691"/>
      <c r="JTA62" s="691"/>
      <c r="JTB62" s="691"/>
      <c r="JTC62" s="691"/>
      <c r="JTD62" s="691"/>
      <c r="JTE62" s="691"/>
      <c r="JTF62" s="691"/>
      <c r="JTG62" s="691"/>
      <c r="JTH62" s="691"/>
      <c r="JTI62" s="691"/>
      <c r="JTJ62" s="691"/>
      <c r="JTK62" s="691"/>
      <c r="JTL62" s="691"/>
      <c r="JTM62" s="691"/>
      <c r="JTN62" s="691"/>
      <c r="JTO62" s="691"/>
      <c r="JTP62" s="691"/>
      <c r="JTQ62" s="691"/>
      <c r="JTR62" s="691"/>
      <c r="JTS62" s="691"/>
      <c r="JTT62" s="691"/>
      <c r="JTU62" s="691"/>
      <c r="JTV62" s="691"/>
      <c r="JTW62" s="691"/>
      <c r="JTX62" s="691"/>
      <c r="JTY62" s="691"/>
      <c r="JTZ62" s="691"/>
      <c r="JUA62" s="691"/>
      <c r="JUB62" s="691"/>
      <c r="JUC62" s="691"/>
      <c r="JUD62" s="691"/>
      <c r="JUE62" s="691"/>
      <c r="JUF62" s="691"/>
      <c r="JUG62" s="691"/>
      <c r="JUH62" s="691"/>
      <c r="JUI62" s="691"/>
      <c r="JUJ62" s="691"/>
      <c r="JUK62" s="691"/>
      <c r="JUL62" s="691"/>
      <c r="JUM62" s="691"/>
      <c r="JUN62" s="691"/>
      <c r="JUO62" s="691"/>
      <c r="JUP62" s="691"/>
      <c r="JUQ62" s="691"/>
      <c r="JUR62" s="691"/>
      <c r="JUS62" s="691"/>
      <c r="JUT62" s="691"/>
      <c r="JUU62" s="691"/>
      <c r="JUV62" s="691"/>
      <c r="JUW62" s="691"/>
      <c r="JUX62" s="691"/>
      <c r="JUY62" s="691"/>
      <c r="JUZ62" s="691"/>
      <c r="JVA62" s="691"/>
      <c r="JVB62" s="691"/>
      <c r="JVC62" s="691"/>
      <c r="JVD62" s="691"/>
      <c r="JVE62" s="691"/>
      <c r="JVF62" s="691"/>
      <c r="JVG62" s="691"/>
      <c r="JVH62" s="691"/>
      <c r="JVI62" s="691"/>
      <c r="JVJ62" s="691"/>
      <c r="JVK62" s="691"/>
      <c r="JVL62" s="691"/>
      <c r="JVM62" s="691"/>
      <c r="JVN62" s="691"/>
      <c r="JVO62" s="691"/>
      <c r="JVP62" s="691"/>
      <c r="JVQ62" s="691"/>
      <c r="JVR62" s="691"/>
      <c r="JVS62" s="691"/>
      <c r="JVT62" s="691"/>
      <c r="JVU62" s="691"/>
      <c r="JVV62" s="691"/>
      <c r="JVW62" s="691"/>
      <c r="JVX62" s="691"/>
      <c r="JVY62" s="691"/>
      <c r="JVZ62" s="691"/>
      <c r="JWA62" s="691"/>
      <c r="JWB62" s="691"/>
      <c r="JWC62" s="691"/>
      <c r="JWD62" s="691"/>
      <c r="JWE62" s="691"/>
      <c r="JWF62" s="691"/>
      <c r="JWG62" s="691"/>
      <c r="JWH62" s="691"/>
      <c r="JWI62" s="691"/>
      <c r="JWJ62" s="691"/>
      <c r="JWK62" s="691"/>
      <c r="JWL62" s="691"/>
      <c r="JWM62" s="691"/>
      <c r="JWN62" s="691"/>
      <c r="JWO62" s="691"/>
      <c r="JWP62" s="691"/>
      <c r="JWQ62" s="691"/>
      <c r="JWR62" s="691"/>
      <c r="JWS62" s="691"/>
      <c r="JWT62" s="691"/>
      <c r="JWU62" s="691"/>
      <c r="JWV62" s="691"/>
      <c r="JWW62" s="691"/>
      <c r="JWX62" s="691"/>
      <c r="JWY62" s="691"/>
      <c r="JWZ62" s="691"/>
      <c r="JXA62" s="691"/>
      <c r="JXB62" s="691"/>
      <c r="JXC62" s="691"/>
      <c r="JXD62" s="691"/>
      <c r="JXE62" s="691"/>
      <c r="JXF62" s="691"/>
      <c r="JXG62" s="691"/>
      <c r="JXH62" s="691"/>
      <c r="JXI62" s="691"/>
      <c r="JXJ62" s="691"/>
      <c r="JXK62" s="691"/>
      <c r="JXL62" s="691"/>
      <c r="JXM62" s="691"/>
      <c r="JXN62" s="691"/>
      <c r="JXO62" s="691"/>
      <c r="JXP62" s="691"/>
      <c r="JXQ62" s="691"/>
      <c r="JXR62" s="691"/>
      <c r="JXS62" s="691"/>
      <c r="JXT62" s="691"/>
      <c r="JXU62" s="691"/>
      <c r="JXV62" s="691"/>
      <c r="JXW62" s="691"/>
      <c r="JXX62" s="691"/>
      <c r="JXY62" s="691"/>
      <c r="JXZ62" s="691"/>
      <c r="JYA62" s="691"/>
      <c r="JYB62" s="691"/>
      <c r="JYC62" s="691"/>
      <c r="JYD62" s="691"/>
      <c r="JYE62" s="691"/>
      <c r="JYF62" s="691"/>
      <c r="JYG62" s="691"/>
      <c r="JYH62" s="691"/>
      <c r="JYI62" s="691"/>
      <c r="JYJ62" s="691"/>
      <c r="JYK62" s="691"/>
      <c r="JYL62" s="691"/>
      <c r="JYM62" s="691"/>
      <c r="JYN62" s="691"/>
      <c r="JYO62" s="691"/>
      <c r="JYP62" s="691"/>
      <c r="JYQ62" s="691"/>
      <c r="JYR62" s="691"/>
      <c r="JYS62" s="691"/>
      <c r="JYT62" s="691"/>
      <c r="JYU62" s="691"/>
      <c r="JYV62" s="691"/>
      <c r="JYW62" s="691"/>
      <c r="JYX62" s="691"/>
      <c r="JYY62" s="691"/>
      <c r="JYZ62" s="691"/>
      <c r="JZA62" s="691"/>
      <c r="JZB62" s="691"/>
      <c r="JZC62" s="691"/>
      <c r="JZD62" s="691"/>
      <c r="JZE62" s="691"/>
      <c r="JZF62" s="691"/>
      <c r="JZG62" s="691"/>
      <c r="JZH62" s="691"/>
      <c r="JZI62" s="691"/>
      <c r="JZJ62" s="691"/>
      <c r="JZK62" s="691"/>
      <c r="JZL62" s="691"/>
      <c r="JZM62" s="691"/>
      <c r="JZN62" s="691"/>
      <c r="JZO62" s="691"/>
      <c r="JZP62" s="691"/>
      <c r="JZQ62" s="691"/>
      <c r="JZR62" s="691"/>
      <c r="JZS62" s="691"/>
      <c r="JZT62" s="691"/>
      <c r="JZU62" s="691"/>
      <c r="JZV62" s="691"/>
      <c r="JZW62" s="691"/>
      <c r="JZX62" s="691"/>
      <c r="JZY62" s="691"/>
      <c r="JZZ62" s="691"/>
      <c r="KAA62" s="691"/>
      <c r="KAB62" s="691"/>
      <c r="KAC62" s="691"/>
      <c r="KAD62" s="691"/>
      <c r="KAE62" s="691"/>
      <c r="KAF62" s="691"/>
      <c r="KAG62" s="691"/>
      <c r="KAH62" s="691"/>
      <c r="KAI62" s="691"/>
      <c r="KAJ62" s="691"/>
      <c r="KAK62" s="691"/>
      <c r="KAL62" s="691"/>
      <c r="KAM62" s="691"/>
      <c r="KAN62" s="691"/>
      <c r="KAO62" s="691"/>
      <c r="KAP62" s="691"/>
      <c r="KAQ62" s="691"/>
      <c r="KAR62" s="691"/>
      <c r="KAS62" s="691"/>
      <c r="KAT62" s="691"/>
      <c r="KAU62" s="691"/>
      <c r="KAV62" s="691"/>
      <c r="KAW62" s="691"/>
      <c r="KAX62" s="691"/>
      <c r="KAY62" s="691"/>
      <c r="KAZ62" s="691"/>
      <c r="KBA62" s="691"/>
      <c r="KBB62" s="691"/>
      <c r="KBC62" s="691"/>
      <c r="KBD62" s="691"/>
      <c r="KBE62" s="691"/>
      <c r="KBF62" s="691"/>
      <c r="KBG62" s="691"/>
      <c r="KBH62" s="691"/>
      <c r="KBI62" s="691"/>
      <c r="KBJ62" s="691"/>
      <c r="KBK62" s="691"/>
      <c r="KBL62" s="691"/>
      <c r="KBM62" s="691"/>
      <c r="KBN62" s="691"/>
      <c r="KBO62" s="691"/>
      <c r="KBP62" s="691"/>
      <c r="KBQ62" s="691"/>
      <c r="KBR62" s="691"/>
      <c r="KBS62" s="691"/>
      <c r="KBT62" s="691"/>
      <c r="KBU62" s="691"/>
      <c r="KBV62" s="691"/>
      <c r="KBW62" s="691"/>
      <c r="KBX62" s="691"/>
      <c r="KBY62" s="691"/>
      <c r="KBZ62" s="691"/>
      <c r="KCA62" s="691"/>
      <c r="KCB62" s="691"/>
      <c r="KCC62" s="691"/>
      <c r="KCD62" s="691"/>
      <c r="KCE62" s="691"/>
      <c r="KCF62" s="691"/>
      <c r="KCG62" s="691"/>
      <c r="KCH62" s="691"/>
      <c r="KCI62" s="691"/>
      <c r="KCJ62" s="691"/>
      <c r="KCK62" s="691"/>
      <c r="KCL62" s="691"/>
      <c r="KCM62" s="691"/>
      <c r="KCN62" s="691"/>
      <c r="KCO62" s="691"/>
      <c r="KCP62" s="691"/>
      <c r="KCQ62" s="691"/>
      <c r="KCR62" s="691"/>
      <c r="KCS62" s="691"/>
      <c r="KCT62" s="691"/>
      <c r="KCU62" s="691"/>
      <c r="KCV62" s="691"/>
      <c r="KCW62" s="691"/>
      <c r="KCX62" s="691"/>
      <c r="KCY62" s="691"/>
      <c r="KCZ62" s="691"/>
      <c r="KDA62" s="691"/>
      <c r="KDB62" s="691"/>
      <c r="KDC62" s="691"/>
      <c r="KDD62" s="691"/>
      <c r="KDE62" s="691"/>
      <c r="KDF62" s="691"/>
      <c r="KDG62" s="691"/>
      <c r="KDH62" s="691"/>
      <c r="KDI62" s="691"/>
      <c r="KDJ62" s="691"/>
      <c r="KDK62" s="691"/>
      <c r="KDL62" s="691"/>
      <c r="KDM62" s="691"/>
      <c r="KDN62" s="691"/>
      <c r="KDO62" s="691"/>
      <c r="KDP62" s="691"/>
      <c r="KDQ62" s="691"/>
      <c r="KDR62" s="691"/>
      <c r="KDS62" s="691"/>
      <c r="KDT62" s="691"/>
      <c r="KDU62" s="691"/>
      <c r="KDV62" s="691"/>
      <c r="KDW62" s="691"/>
      <c r="KDX62" s="691"/>
      <c r="KDY62" s="691"/>
      <c r="KDZ62" s="691"/>
      <c r="KEA62" s="691"/>
      <c r="KEB62" s="691"/>
      <c r="KEC62" s="691"/>
      <c r="KED62" s="691"/>
      <c r="KEE62" s="691"/>
      <c r="KEF62" s="691"/>
      <c r="KEG62" s="691"/>
      <c r="KEH62" s="691"/>
      <c r="KEI62" s="691"/>
      <c r="KEJ62" s="691"/>
      <c r="KEK62" s="691"/>
      <c r="KEL62" s="691"/>
      <c r="KEM62" s="691"/>
      <c r="KEN62" s="691"/>
      <c r="KEO62" s="691"/>
      <c r="KEP62" s="691"/>
      <c r="KEQ62" s="691"/>
      <c r="KER62" s="691"/>
      <c r="KES62" s="691"/>
      <c r="KET62" s="691"/>
      <c r="KEU62" s="691"/>
      <c r="KEV62" s="691"/>
      <c r="KEW62" s="691"/>
      <c r="KEX62" s="691"/>
      <c r="KEY62" s="691"/>
      <c r="KEZ62" s="691"/>
      <c r="KFA62" s="691"/>
      <c r="KFB62" s="691"/>
      <c r="KFC62" s="691"/>
      <c r="KFD62" s="691"/>
      <c r="KFE62" s="691"/>
      <c r="KFF62" s="691"/>
      <c r="KFG62" s="691"/>
      <c r="KFH62" s="691"/>
      <c r="KFI62" s="691"/>
      <c r="KFJ62" s="691"/>
      <c r="KFK62" s="691"/>
      <c r="KFL62" s="691"/>
      <c r="KFM62" s="691"/>
      <c r="KFN62" s="691"/>
      <c r="KFO62" s="691"/>
      <c r="KFP62" s="691"/>
      <c r="KFQ62" s="691"/>
      <c r="KFR62" s="691"/>
      <c r="KFS62" s="691"/>
      <c r="KFT62" s="691"/>
      <c r="KFU62" s="691"/>
      <c r="KFV62" s="691"/>
      <c r="KFW62" s="691"/>
      <c r="KFX62" s="691"/>
      <c r="KFY62" s="691"/>
      <c r="KFZ62" s="691"/>
      <c r="KGA62" s="691"/>
      <c r="KGB62" s="691"/>
      <c r="KGC62" s="691"/>
      <c r="KGD62" s="691"/>
      <c r="KGE62" s="691"/>
      <c r="KGF62" s="691"/>
      <c r="KGG62" s="691"/>
      <c r="KGH62" s="691"/>
      <c r="KGI62" s="691"/>
      <c r="KGJ62" s="691"/>
      <c r="KGK62" s="691"/>
      <c r="KGL62" s="691"/>
      <c r="KGM62" s="691"/>
      <c r="KGN62" s="691"/>
      <c r="KGO62" s="691"/>
      <c r="KGP62" s="691"/>
      <c r="KGQ62" s="691"/>
      <c r="KGR62" s="691"/>
      <c r="KGS62" s="691"/>
      <c r="KGT62" s="691"/>
      <c r="KGU62" s="691"/>
      <c r="KGV62" s="691"/>
      <c r="KGW62" s="691"/>
      <c r="KGX62" s="691"/>
      <c r="KGY62" s="691"/>
      <c r="KGZ62" s="691"/>
      <c r="KHA62" s="691"/>
      <c r="KHB62" s="691"/>
      <c r="KHC62" s="691"/>
      <c r="KHD62" s="691"/>
      <c r="KHE62" s="691"/>
      <c r="KHF62" s="691"/>
      <c r="KHG62" s="691"/>
      <c r="KHH62" s="691"/>
      <c r="KHI62" s="691"/>
      <c r="KHJ62" s="691"/>
      <c r="KHK62" s="691"/>
      <c r="KHL62" s="691"/>
      <c r="KHM62" s="691"/>
      <c r="KHN62" s="691"/>
      <c r="KHO62" s="691"/>
      <c r="KHP62" s="691"/>
      <c r="KHQ62" s="691"/>
      <c r="KHR62" s="691"/>
      <c r="KHS62" s="691"/>
      <c r="KHT62" s="691"/>
      <c r="KHU62" s="691"/>
      <c r="KHV62" s="691"/>
      <c r="KHW62" s="691"/>
      <c r="KHX62" s="691"/>
      <c r="KHY62" s="691"/>
      <c r="KHZ62" s="691"/>
      <c r="KIA62" s="691"/>
      <c r="KIB62" s="691"/>
      <c r="KIC62" s="691"/>
      <c r="KID62" s="691"/>
      <c r="KIE62" s="691"/>
      <c r="KIF62" s="691"/>
      <c r="KIG62" s="691"/>
      <c r="KIH62" s="691"/>
      <c r="KII62" s="691"/>
      <c r="KIJ62" s="691"/>
      <c r="KIK62" s="691"/>
      <c r="KIL62" s="691"/>
      <c r="KIM62" s="691"/>
      <c r="KIN62" s="691"/>
      <c r="KIO62" s="691"/>
      <c r="KIP62" s="691"/>
      <c r="KIQ62" s="691"/>
      <c r="KIR62" s="691"/>
      <c r="KIS62" s="691"/>
      <c r="KIT62" s="691"/>
      <c r="KIU62" s="691"/>
      <c r="KIV62" s="691"/>
      <c r="KIW62" s="691"/>
      <c r="KIX62" s="691"/>
      <c r="KIY62" s="691"/>
      <c r="KIZ62" s="691"/>
      <c r="KJA62" s="691"/>
      <c r="KJB62" s="691"/>
      <c r="KJC62" s="691"/>
      <c r="KJD62" s="691"/>
      <c r="KJE62" s="691"/>
      <c r="KJF62" s="691"/>
      <c r="KJG62" s="691"/>
      <c r="KJH62" s="691"/>
      <c r="KJI62" s="691"/>
      <c r="KJJ62" s="691"/>
      <c r="KJK62" s="691"/>
      <c r="KJL62" s="691"/>
      <c r="KJM62" s="691"/>
      <c r="KJN62" s="691"/>
      <c r="KJO62" s="691"/>
      <c r="KJP62" s="691"/>
      <c r="KJQ62" s="691"/>
      <c r="KJR62" s="691"/>
      <c r="KJS62" s="691"/>
      <c r="KJT62" s="691"/>
      <c r="KJU62" s="691"/>
      <c r="KJV62" s="691"/>
      <c r="KJW62" s="691"/>
      <c r="KJX62" s="691"/>
      <c r="KJY62" s="691"/>
      <c r="KJZ62" s="691"/>
      <c r="KKA62" s="691"/>
      <c r="KKB62" s="691"/>
      <c r="KKC62" s="691"/>
      <c r="KKD62" s="691"/>
      <c r="KKE62" s="691"/>
      <c r="KKF62" s="691"/>
      <c r="KKG62" s="691"/>
      <c r="KKH62" s="691"/>
      <c r="KKI62" s="691"/>
      <c r="KKJ62" s="691"/>
      <c r="KKK62" s="691"/>
      <c r="KKL62" s="691"/>
      <c r="KKM62" s="691"/>
      <c r="KKN62" s="691"/>
      <c r="KKO62" s="691"/>
      <c r="KKP62" s="691"/>
      <c r="KKQ62" s="691"/>
      <c r="KKR62" s="691"/>
      <c r="KKS62" s="691"/>
      <c r="KKT62" s="691"/>
      <c r="KKU62" s="691"/>
      <c r="KKV62" s="691"/>
      <c r="KKW62" s="691"/>
      <c r="KKX62" s="691"/>
      <c r="KKY62" s="691"/>
      <c r="KKZ62" s="691"/>
      <c r="KLA62" s="691"/>
      <c r="KLB62" s="691"/>
      <c r="KLC62" s="691"/>
      <c r="KLD62" s="691"/>
      <c r="KLE62" s="691"/>
      <c r="KLF62" s="691"/>
      <c r="KLG62" s="691"/>
      <c r="KLH62" s="691"/>
      <c r="KLI62" s="691"/>
      <c r="KLJ62" s="691"/>
      <c r="KLK62" s="691"/>
      <c r="KLL62" s="691"/>
      <c r="KLM62" s="691"/>
      <c r="KLN62" s="691"/>
      <c r="KLO62" s="691"/>
      <c r="KLP62" s="691"/>
      <c r="KLQ62" s="691"/>
      <c r="KLR62" s="691"/>
      <c r="KLS62" s="691"/>
      <c r="KLT62" s="691"/>
      <c r="KLU62" s="691"/>
      <c r="KLV62" s="691"/>
      <c r="KLW62" s="691"/>
      <c r="KLX62" s="691"/>
      <c r="KLY62" s="691"/>
      <c r="KLZ62" s="691"/>
      <c r="KMA62" s="691"/>
      <c r="KMB62" s="691"/>
      <c r="KMC62" s="691"/>
      <c r="KMD62" s="691"/>
      <c r="KME62" s="691"/>
      <c r="KMF62" s="691"/>
      <c r="KMG62" s="691"/>
      <c r="KMH62" s="691"/>
      <c r="KMI62" s="691"/>
      <c r="KMJ62" s="691"/>
      <c r="KMK62" s="691"/>
      <c r="KML62" s="691"/>
      <c r="KMM62" s="691"/>
      <c r="KMN62" s="691"/>
      <c r="KMO62" s="691"/>
      <c r="KMP62" s="691"/>
      <c r="KMQ62" s="691"/>
      <c r="KMR62" s="691"/>
      <c r="KMS62" s="691"/>
      <c r="KMT62" s="691"/>
      <c r="KMU62" s="691"/>
      <c r="KMV62" s="691"/>
      <c r="KMW62" s="691"/>
      <c r="KMX62" s="691"/>
      <c r="KMY62" s="691"/>
      <c r="KMZ62" s="691"/>
      <c r="KNA62" s="691"/>
      <c r="KNB62" s="691"/>
      <c r="KNC62" s="691"/>
      <c r="KND62" s="691"/>
      <c r="KNE62" s="691"/>
      <c r="KNF62" s="691"/>
      <c r="KNG62" s="691"/>
      <c r="KNH62" s="691"/>
      <c r="KNI62" s="691"/>
      <c r="KNJ62" s="691"/>
      <c r="KNK62" s="691"/>
      <c r="KNL62" s="691"/>
      <c r="KNM62" s="691"/>
      <c r="KNN62" s="691"/>
      <c r="KNO62" s="691"/>
      <c r="KNP62" s="691"/>
      <c r="KNQ62" s="691"/>
      <c r="KNR62" s="691"/>
      <c r="KNS62" s="691"/>
      <c r="KNT62" s="691"/>
      <c r="KNU62" s="691"/>
      <c r="KNV62" s="691"/>
      <c r="KNW62" s="691"/>
      <c r="KNX62" s="691"/>
      <c r="KNY62" s="691"/>
      <c r="KNZ62" s="691"/>
      <c r="KOA62" s="691"/>
      <c r="KOB62" s="691"/>
      <c r="KOC62" s="691"/>
      <c r="KOD62" s="691"/>
      <c r="KOE62" s="691"/>
      <c r="KOF62" s="691"/>
      <c r="KOG62" s="691"/>
      <c r="KOH62" s="691"/>
      <c r="KOI62" s="691"/>
      <c r="KOJ62" s="691"/>
      <c r="KOK62" s="691"/>
      <c r="KOL62" s="691"/>
      <c r="KOM62" s="691"/>
      <c r="KON62" s="691"/>
      <c r="KOO62" s="691"/>
      <c r="KOP62" s="691"/>
      <c r="KOQ62" s="691"/>
      <c r="KOR62" s="691"/>
      <c r="KOS62" s="691"/>
      <c r="KOT62" s="691"/>
      <c r="KOU62" s="691"/>
      <c r="KOV62" s="691"/>
      <c r="KOW62" s="691"/>
      <c r="KOX62" s="691"/>
      <c r="KOY62" s="691"/>
      <c r="KOZ62" s="691"/>
      <c r="KPA62" s="691"/>
      <c r="KPB62" s="691"/>
      <c r="KPC62" s="691"/>
      <c r="KPD62" s="691"/>
      <c r="KPE62" s="691"/>
      <c r="KPF62" s="691"/>
      <c r="KPG62" s="691"/>
      <c r="KPH62" s="691"/>
      <c r="KPI62" s="691"/>
      <c r="KPJ62" s="691"/>
      <c r="KPK62" s="691"/>
      <c r="KPL62" s="691"/>
      <c r="KPM62" s="691"/>
      <c r="KPN62" s="691"/>
      <c r="KPO62" s="691"/>
      <c r="KPP62" s="691"/>
      <c r="KPQ62" s="691"/>
      <c r="KPR62" s="691"/>
      <c r="KPS62" s="691"/>
      <c r="KPT62" s="691"/>
      <c r="KPU62" s="691"/>
      <c r="KPV62" s="691"/>
      <c r="KPW62" s="691"/>
      <c r="KPX62" s="691"/>
      <c r="KPY62" s="691"/>
      <c r="KPZ62" s="691"/>
      <c r="KQA62" s="691"/>
      <c r="KQB62" s="691"/>
      <c r="KQC62" s="691"/>
      <c r="KQD62" s="691"/>
      <c r="KQE62" s="691"/>
      <c r="KQF62" s="691"/>
      <c r="KQG62" s="691"/>
      <c r="KQH62" s="691"/>
      <c r="KQI62" s="691"/>
      <c r="KQJ62" s="691"/>
      <c r="KQK62" s="691"/>
      <c r="KQL62" s="691"/>
      <c r="KQM62" s="691"/>
      <c r="KQN62" s="691"/>
      <c r="KQO62" s="691"/>
      <c r="KQP62" s="691"/>
      <c r="KQQ62" s="691"/>
      <c r="KQR62" s="691"/>
      <c r="KQS62" s="691"/>
      <c r="KQT62" s="691"/>
      <c r="KQU62" s="691"/>
      <c r="KQV62" s="691"/>
      <c r="KQW62" s="691"/>
      <c r="KQX62" s="691"/>
      <c r="KQY62" s="691"/>
      <c r="KQZ62" s="691"/>
      <c r="KRA62" s="691"/>
      <c r="KRB62" s="691"/>
      <c r="KRC62" s="691"/>
      <c r="KRD62" s="691"/>
      <c r="KRE62" s="691"/>
      <c r="KRF62" s="691"/>
      <c r="KRG62" s="691"/>
      <c r="KRH62" s="691"/>
      <c r="KRI62" s="691"/>
      <c r="KRJ62" s="691"/>
      <c r="KRK62" s="691"/>
      <c r="KRL62" s="691"/>
      <c r="KRM62" s="691"/>
      <c r="KRN62" s="691"/>
      <c r="KRO62" s="691"/>
      <c r="KRP62" s="691"/>
      <c r="KRQ62" s="691"/>
      <c r="KRR62" s="691"/>
      <c r="KRS62" s="691"/>
      <c r="KRT62" s="691"/>
      <c r="KRU62" s="691"/>
      <c r="KRV62" s="691"/>
      <c r="KRW62" s="691"/>
      <c r="KRX62" s="691"/>
      <c r="KRY62" s="691"/>
      <c r="KRZ62" s="691"/>
      <c r="KSA62" s="691"/>
      <c r="KSB62" s="691"/>
      <c r="KSC62" s="691"/>
      <c r="KSD62" s="691"/>
      <c r="KSE62" s="691"/>
      <c r="KSF62" s="691"/>
      <c r="KSG62" s="691"/>
      <c r="KSH62" s="691"/>
      <c r="KSI62" s="691"/>
      <c r="KSJ62" s="691"/>
      <c r="KSK62" s="691"/>
      <c r="KSL62" s="691"/>
      <c r="KSM62" s="691"/>
      <c r="KSN62" s="691"/>
      <c r="KSO62" s="691"/>
      <c r="KSP62" s="691"/>
      <c r="KSQ62" s="691"/>
      <c r="KSR62" s="691"/>
      <c r="KSS62" s="691"/>
      <c r="KST62" s="691"/>
      <c r="KSU62" s="691"/>
      <c r="KSV62" s="691"/>
      <c r="KSW62" s="691"/>
      <c r="KSX62" s="691"/>
      <c r="KSY62" s="691"/>
      <c r="KSZ62" s="691"/>
      <c r="KTA62" s="691"/>
      <c r="KTB62" s="691"/>
      <c r="KTC62" s="691"/>
      <c r="KTD62" s="691"/>
      <c r="KTE62" s="691"/>
      <c r="KTF62" s="691"/>
      <c r="KTG62" s="691"/>
      <c r="KTH62" s="691"/>
      <c r="KTI62" s="691"/>
      <c r="KTJ62" s="691"/>
      <c r="KTK62" s="691"/>
      <c r="KTL62" s="691"/>
      <c r="KTM62" s="691"/>
      <c r="KTN62" s="691"/>
      <c r="KTO62" s="691"/>
      <c r="KTP62" s="691"/>
      <c r="KTQ62" s="691"/>
      <c r="KTR62" s="691"/>
      <c r="KTS62" s="691"/>
      <c r="KTT62" s="691"/>
      <c r="KTU62" s="691"/>
      <c r="KTV62" s="691"/>
      <c r="KTW62" s="691"/>
      <c r="KTX62" s="691"/>
      <c r="KTY62" s="691"/>
      <c r="KTZ62" s="691"/>
      <c r="KUA62" s="691"/>
      <c r="KUB62" s="691"/>
      <c r="KUC62" s="691"/>
      <c r="KUD62" s="691"/>
      <c r="KUE62" s="691"/>
      <c r="KUF62" s="691"/>
      <c r="KUG62" s="691"/>
      <c r="KUH62" s="691"/>
      <c r="KUI62" s="691"/>
      <c r="KUJ62" s="691"/>
      <c r="KUK62" s="691"/>
      <c r="KUL62" s="691"/>
      <c r="KUM62" s="691"/>
      <c r="KUN62" s="691"/>
      <c r="KUO62" s="691"/>
      <c r="KUP62" s="691"/>
      <c r="KUQ62" s="691"/>
      <c r="KUR62" s="691"/>
      <c r="KUS62" s="691"/>
      <c r="KUT62" s="691"/>
      <c r="KUU62" s="691"/>
      <c r="KUV62" s="691"/>
      <c r="KUW62" s="691"/>
      <c r="KUX62" s="691"/>
      <c r="KUY62" s="691"/>
      <c r="KUZ62" s="691"/>
      <c r="KVA62" s="691"/>
      <c r="KVB62" s="691"/>
      <c r="KVC62" s="691"/>
      <c r="KVD62" s="691"/>
      <c r="KVE62" s="691"/>
      <c r="KVF62" s="691"/>
      <c r="KVG62" s="691"/>
      <c r="KVH62" s="691"/>
      <c r="KVI62" s="691"/>
      <c r="KVJ62" s="691"/>
      <c r="KVK62" s="691"/>
      <c r="KVL62" s="691"/>
      <c r="KVM62" s="691"/>
      <c r="KVN62" s="691"/>
      <c r="KVO62" s="691"/>
      <c r="KVP62" s="691"/>
      <c r="KVQ62" s="691"/>
      <c r="KVR62" s="691"/>
      <c r="KVS62" s="691"/>
      <c r="KVT62" s="691"/>
      <c r="KVU62" s="691"/>
      <c r="KVV62" s="691"/>
      <c r="KVW62" s="691"/>
      <c r="KVX62" s="691"/>
      <c r="KVY62" s="691"/>
      <c r="KVZ62" s="691"/>
      <c r="KWA62" s="691"/>
      <c r="KWB62" s="691"/>
      <c r="KWC62" s="691"/>
      <c r="KWD62" s="691"/>
      <c r="KWE62" s="691"/>
      <c r="KWF62" s="691"/>
      <c r="KWG62" s="691"/>
      <c r="KWH62" s="691"/>
      <c r="KWI62" s="691"/>
      <c r="KWJ62" s="691"/>
      <c r="KWK62" s="691"/>
      <c r="KWL62" s="691"/>
      <c r="KWM62" s="691"/>
      <c r="KWN62" s="691"/>
      <c r="KWO62" s="691"/>
      <c r="KWP62" s="691"/>
      <c r="KWQ62" s="691"/>
      <c r="KWR62" s="691"/>
      <c r="KWS62" s="691"/>
      <c r="KWT62" s="691"/>
      <c r="KWU62" s="691"/>
      <c r="KWV62" s="691"/>
      <c r="KWW62" s="691"/>
      <c r="KWX62" s="691"/>
      <c r="KWY62" s="691"/>
      <c r="KWZ62" s="691"/>
      <c r="KXA62" s="691"/>
      <c r="KXB62" s="691"/>
      <c r="KXC62" s="691"/>
      <c r="KXD62" s="691"/>
      <c r="KXE62" s="691"/>
      <c r="KXF62" s="691"/>
      <c r="KXG62" s="691"/>
      <c r="KXH62" s="691"/>
      <c r="KXI62" s="691"/>
      <c r="KXJ62" s="691"/>
      <c r="KXK62" s="691"/>
      <c r="KXL62" s="691"/>
      <c r="KXM62" s="691"/>
      <c r="KXN62" s="691"/>
      <c r="KXO62" s="691"/>
      <c r="KXP62" s="691"/>
      <c r="KXQ62" s="691"/>
      <c r="KXR62" s="691"/>
      <c r="KXS62" s="691"/>
      <c r="KXT62" s="691"/>
      <c r="KXU62" s="691"/>
      <c r="KXV62" s="691"/>
      <c r="KXW62" s="691"/>
      <c r="KXX62" s="691"/>
      <c r="KXY62" s="691"/>
      <c r="KXZ62" s="691"/>
      <c r="KYA62" s="691"/>
      <c r="KYB62" s="691"/>
      <c r="KYC62" s="691"/>
      <c r="KYD62" s="691"/>
      <c r="KYE62" s="691"/>
      <c r="KYF62" s="691"/>
      <c r="KYG62" s="691"/>
      <c r="KYH62" s="691"/>
      <c r="KYI62" s="691"/>
      <c r="KYJ62" s="691"/>
      <c r="KYK62" s="691"/>
      <c r="KYL62" s="691"/>
      <c r="KYM62" s="691"/>
      <c r="KYN62" s="691"/>
      <c r="KYO62" s="691"/>
      <c r="KYP62" s="691"/>
      <c r="KYQ62" s="691"/>
      <c r="KYR62" s="691"/>
      <c r="KYS62" s="691"/>
      <c r="KYT62" s="691"/>
      <c r="KYU62" s="691"/>
      <c r="KYV62" s="691"/>
      <c r="KYW62" s="691"/>
      <c r="KYX62" s="691"/>
      <c r="KYY62" s="691"/>
      <c r="KYZ62" s="691"/>
      <c r="KZA62" s="691"/>
      <c r="KZB62" s="691"/>
      <c r="KZC62" s="691"/>
      <c r="KZD62" s="691"/>
      <c r="KZE62" s="691"/>
      <c r="KZF62" s="691"/>
      <c r="KZG62" s="691"/>
      <c r="KZH62" s="691"/>
      <c r="KZI62" s="691"/>
      <c r="KZJ62" s="691"/>
      <c r="KZK62" s="691"/>
      <c r="KZL62" s="691"/>
      <c r="KZM62" s="691"/>
      <c r="KZN62" s="691"/>
      <c r="KZO62" s="691"/>
      <c r="KZP62" s="691"/>
      <c r="KZQ62" s="691"/>
      <c r="KZR62" s="691"/>
      <c r="KZS62" s="691"/>
      <c r="KZT62" s="691"/>
      <c r="KZU62" s="691"/>
      <c r="KZV62" s="691"/>
      <c r="KZW62" s="691"/>
      <c r="KZX62" s="691"/>
      <c r="KZY62" s="691"/>
      <c r="KZZ62" s="691"/>
      <c r="LAA62" s="691"/>
      <c r="LAB62" s="691"/>
      <c r="LAC62" s="691"/>
      <c r="LAD62" s="691"/>
      <c r="LAE62" s="691"/>
      <c r="LAF62" s="691"/>
      <c r="LAG62" s="691"/>
      <c r="LAH62" s="691"/>
      <c r="LAI62" s="691"/>
      <c r="LAJ62" s="691"/>
      <c r="LAK62" s="691"/>
      <c r="LAL62" s="691"/>
      <c r="LAM62" s="691"/>
      <c r="LAN62" s="691"/>
      <c r="LAO62" s="691"/>
      <c r="LAP62" s="691"/>
      <c r="LAQ62" s="691"/>
      <c r="LAR62" s="691"/>
      <c r="LAS62" s="691"/>
      <c r="LAT62" s="691"/>
      <c r="LAU62" s="691"/>
      <c r="LAV62" s="691"/>
      <c r="LAW62" s="691"/>
      <c r="LAX62" s="691"/>
      <c r="LAY62" s="691"/>
      <c r="LAZ62" s="691"/>
      <c r="LBA62" s="691"/>
      <c r="LBB62" s="691"/>
      <c r="LBC62" s="691"/>
      <c r="LBD62" s="691"/>
      <c r="LBE62" s="691"/>
      <c r="LBF62" s="691"/>
      <c r="LBG62" s="691"/>
      <c r="LBH62" s="691"/>
      <c r="LBI62" s="691"/>
      <c r="LBJ62" s="691"/>
      <c r="LBK62" s="691"/>
      <c r="LBL62" s="691"/>
      <c r="LBM62" s="691"/>
      <c r="LBN62" s="691"/>
      <c r="LBO62" s="691"/>
      <c r="LBP62" s="691"/>
      <c r="LBQ62" s="691"/>
      <c r="LBR62" s="691"/>
      <c r="LBS62" s="691"/>
      <c r="LBT62" s="691"/>
      <c r="LBU62" s="691"/>
      <c r="LBV62" s="691"/>
      <c r="LBW62" s="691"/>
      <c r="LBX62" s="691"/>
      <c r="LBY62" s="691"/>
      <c r="LBZ62" s="691"/>
      <c r="LCA62" s="691"/>
      <c r="LCB62" s="691"/>
      <c r="LCC62" s="691"/>
      <c r="LCD62" s="691"/>
      <c r="LCE62" s="691"/>
      <c r="LCF62" s="691"/>
      <c r="LCG62" s="691"/>
      <c r="LCH62" s="691"/>
      <c r="LCI62" s="691"/>
      <c r="LCJ62" s="691"/>
      <c r="LCK62" s="691"/>
      <c r="LCL62" s="691"/>
      <c r="LCM62" s="691"/>
      <c r="LCN62" s="691"/>
      <c r="LCO62" s="691"/>
      <c r="LCP62" s="691"/>
      <c r="LCQ62" s="691"/>
      <c r="LCR62" s="691"/>
      <c r="LCS62" s="691"/>
      <c r="LCT62" s="691"/>
      <c r="LCU62" s="691"/>
      <c r="LCV62" s="691"/>
      <c r="LCW62" s="691"/>
      <c r="LCX62" s="691"/>
      <c r="LCY62" s="691"/>
      <c r="LCZ62" s="691"/>
      <c r="LDA62" s="691"/>
      <c r="LDB62" s="691"/>
      <c r="LDC62" s="691"/>
      <c r="LDD62" s="691"/>
      <c r="LDE62" s="691"/>
      <c r="LDF62" s="691"/>
      <c r="LDG62" s="691"/>
      <c r="LDH62" s="691"/>
      <c r="LDI62" s="691"/>
      <c r="LDJ62" s="691"/>
      <c r="LDK62" s="691"/>
      <c r="LDL62" s="691"/>
      <c r="LDM62" s="691"/>
      <c r="LDN62" s="691"/>
      <c r="LDO62" s="691"/>
      <c r="LDP62" s="691"/>
      <c r="LDQ62" s="691"/>
      <c r="LDR62" s="691"/>
      <c r="LDS62" s="691"/>
      <c r="LDT62" s="691"/>
      <c r="LDU62" s="691"/>
      <c r="LDV62" s="691"/>
      <c r="LDW62" s="691"/>
      <c r="LDX62" s="691"/>
      <c r="LDY62" s="691"/>
      <c r="LDZ62" s="691"/>
      <c r="LEA62" s="691"/>
      <c r="LEB62" s="691"/>
      <c r="LEC62" s="691"/>
      <c r="LED62" s="691"/>
      <c r="LEE62" s="691"/>
      <c r="LEF62" s="691"/>
      <c r="LEG62" s="691"/>
      <c r="LEH62" s="691"/>
      <c r="LEI62" s="691"/>
      <c r="LEJ62" s="691"/>
      <c r="LEK62" s="691"/>
      <c r="LEL62" s="691"/>
      <c r="LEM62" s="691"/>
      <c r="LEN62" s="691"/>
      <c r="LEO62" s="691"/>
      <c r="LEP62" s="691"/>
      <c r="LEQ62" s="691"/>
      <c r="LER62" s="691"/>
      <c r="LES62" s="691"/>
      <c r="LET62" s="691"/>
      <c r="LEU62" s="691"/>
      <c r="LEV62" s="691"/>
      <c r="LEW62" s="691"/>
      <c r="LEX62" s="691"/>
      <c r="LEY62" s="691"/>
      <c r="LEZ62" s="691"/>
      <c r="LFA62" s="691"/>
      <c r="LFB62" s="691"/>
      <c r="LFC62" s="691"/>
      <c r="LFD62" s="691"/>
      <c r="LFE62" s="691"/>
      <c r="LFF62" s="691"/>
      <c r="LFG62" s="691"/>
      <c r="LFH62" s="691"/>
      <c r="LFI62" s="691"/>
      <c r="LFJ62" s="691"/>
      <c r="LFK62" s="691"/>
      <c r="LFL62" s="691"/>
      <c r="LFM62" s="691"/>
      <c r="LFN62" s="691"/>
      <c r="LFO62" s="691"/>
      <c r="LFP62" s="691"/>
      <c r="LFQ62" s="691"/>
      <c r="LFR62" s="691"/>
      <c r="LFS62" s="691"/>
      <c r="LFT62" s="691"/>
      <c r="LFU62" s="691"/>
      <c r="LFV62" s="691"/>
      <c r="LFW62" s="691"/>
      <c r="LFX62" s="691"/>
      <c r="LFY62" s="691"/>
      <c r="LFZ62" s="691"/>
      <c r="LGA62" s="691"/>
      <c r="LGB62" s="691"/>
      <c r="LGC62" s="691"/>
      <c r="LGD62" s="691"/>
      <c r="LGE62" s="691"/>
      <c r="LGF62" s="691"/>
      <c r="LGG62" s="691"/>
      <c r="LGH62" s="691"/>
      <c r="LGI62" s="691"/>
      <c r="LGJ62" s="691"/>
      <c r="LGK62" s="691"/>
      <c r="LGL62" s="691"/>
      <c r="LGM62" s="691"/>
      <c r="LGN62" s="691"/>
      <c r="LGO62" s="691"/>
      <c r="LGP62" s="691"/>
      <c r="LGQ62" s="691"/>
      <c r="LGR62" s="691"/>
      <c r="LGS62" s="691"/>
      <c r="LGT62" s="691"/>
      <c r="LGU62" s="691"/>
      <c r="LGV62" s="691"/>
      <c r="LGW62" s="691"/>
      <c r="LGX62" s="691"/>
      <c r="LGY62" s="691"/>
      <c r="LGZ62" s="691"/>
      <c r="LHA62" s="691"/>
      <c r="LHB62" s="691"/>
      <c r="LHC62" s="691"/>
      <c r="LHD62" s="691"/>
      <c r="LHE62" s="691"/>
      <c r="LHF62" s="691"/>
      <c r="LHG62" s="691"/>
      <c r="LHH62" s="691"/>
      <c r="LHI62" s="691"/>
      <c r="LHJ62" s="691"/>
      <c r="LHK62" s="691"/>
      <c r="LHL62" s="691"/>
      <c r="LHM62" s="691"/>
      <c r="LHN62" s="691"/>
      <c r="LHO62" s="691"/>
      <c r="LHP62" s="691"/>
      <c r="LHQ62" s="691"/>
      <c r="LHR62" s="691"/>
      <c r="LHS62" s="691"/>
      <c r="LHT62" s="691"/>
      <c r="LHU62" s="691"/>
      <c r="LHV62" s="691"/>
      <c r="LHW62" s="691"/>
      <c r="LHX62" s="691"/>
      <c r="LHY62" s="691"/>
      <c r="LHZ62" s="691"/>
      <c r="LIA62" s="691"/>
      <c r="LIB62" s="691"/>
      <c r="LIC62" s="691"/>
      <c r="LID62" s="691"/>
      <c r="LIE62" s="691"/>
      <c r="LIF62" s="691"/>
      <c r="LIG62" s="691"/>
      <c r="LIH62" s="691"/>
      <c r="LII62" s="691"/>
      <c r="LIJ62" s="691"/>
      <c r="LIK62" s="691"/>
      <c r="LIL62" s="691"/>
      <c r="LIM62" s="691"/>
      <c r="LIN62" s="691"/>
      <c r="LIO62" s="691"/>
      <c r="LIP62" s="691"/>
      <c r="LIQ62" s="691"/>
      <c r="LIR62" s="691"/>
      <c r="LIS62" s="691"/>
      <c r="LIT62" s="691"/>
      <c r="LIU62" s="691"/>
      <c r="LIV62" s="691"/>
      <c r="LIW62" s="691"/>
      <c r="LIX62" s="691"/>
      <c r="LIY62" s="691"/>
      <c r="LIZ62" s="691"/>
      <c r="LJA62" s="691"/>
      <c r="LJB62" s="691"/>
      <c r="LJC62" s="691"/>
      <c r="LJD62" s="691"/>
      <c r="LJE62" s="691"/>
      <c r="LJF62" s="691"/>
      <c r="LJG62" s="691"/>
      <c r="LJH62" s="691"/>
      <c r="LJI62" s="691"/>
      <c r="LJJ62" s="691"/>
      <c r="LJK62" s="691"/>
      <c r="LJL62" s="691"/>
      <c r="LJM62" s="691"/>
      <c r="LJN62" s="691"/>
      <c r="LJO62" s="691"/>
      <c r="LJP62" s="691"/>
      <c r="LJQ62" s="691"/>
      <c r="LJR62" s="691"/>
      <c r="LJS62" s="691"/>
      <c r="LJT62" s="691"/>
      <c r="LJU62" s="691"/>
      <c r="LJV62" s="691"/>
      <c r="LJW62" s="691"/>
      <c r="LJX62" s="691"/>
      <c r="LJY62" s="691"/>
      <c r="LJZ62" s="691"/>
      <c r="LKA62" s="691"/>
      <c r="LKB62" s="691"/>
      <c r="LKC62" s="691"/>
      <c r="LKD62" s="691"/>
      <c r="LKE62" s="691"/>
      <c r="LKF62" s="691"/>
      <c r="LKG62" s="691"/>
      <c r="LKH62" s="691"/>
      <c r="LKI62" s="691"/>
      <c r="LKJ62" s="691"/>
      <c r="LKK62" s="691"/>
      <c r="LKL62" s="691"/>
      <c r="LKM62" s="691"/>
      <c r="LKN62" s="691"/>
      <c r="LKO62" s="691"/>
      <c r="LKP62" s="691"/>
      <c r="LKQ62" s="691"/>
      <c r="LKR62" s="691"/>
      <c r="LKS62" s="691"/>
      <c r="LKT62" s="691"/>
      <c r="LKU62" s="691"/>
      <c r="LKV62" s="691"/>
      <c r="LKW62" s="691"/>
      <c r="LKX62" s="691"/>
      <c r="LKY62" s="691"/>
      <c r="LKZ62" s="691"/>
      <c r="LLA62" s="691"/>
      <c r="LLB62" s="691"/>
      <c r="LLC62" s="691"/>
      <c r="LLD62" s="691"/>
      <c r="LLE62" s="691"/>
      <c r="LLF62" s="691"/>
      <c r="LLG62" s="691"/>
      <c r="LLH62" s="691"/>
      <c r="LLI62" s="691"/>
      <c r="LLJ62" s="691"/>
      <c r="LLK62" s="691"/>
      <c r="LLL62" s="691"/>
      <c r="LLM62" s="691"/>
      <c r="LLN62" s="691"/>
      <c r="LLO62" s="691"/>
      <c r="LLP62" s="691"/>
      <c r="LLQ62" s="691"/>
      <c r="LLR62" s="691"/>
      <c r="LLS62" s="691"/>
      <c r="LLT62" s="691"/>
      <c r="LLU62" s="691"/>
      <c r="LLV62" s="691"/>
      <c r="LLW62" s="691"/>
      <c r="LLX62" s="691"/>
      <c r="LLY62" s="691"/>
      <c r="LLZ62" s="691"/>
      <c r="LMA62" s="691"/>
      <c r="LMB62" s="691"/>
      <c r="LMC62" s="691"/>
      <c r="LMD62" s="691"/>
      <c r="LME62" s="691"/>
      <c r="LMF62" s="691"/>
      <c r="LMG62" s="691"/>
      <c r="LMH62" s="691"/>
      <c r="LMI62" s="691"/>
      <c r="LMJ62" s="691"/>
      <c r="LMK62" s="691"/>
      <c r="LML62" s="691"/>
      <c r="LMM62" s="691"/>
      <c r="LMN62" s="691"/>
      <c r="LMO62" s="691"/>
      <c r="LMP62" s="691"/>
      <c r="LMQ62" s="691"/>
      <c r="LMR62" s="691"/>
      <c r="LMS62" s="691"/>
      <c r="LMT62" s="691"/>
      <c r="LMU62" s="691"/>
      <c r="LMV62" s="691"/>
      <c r="LMW62" s="691"/>
      <c r="LMX62" s="691"/>
      <c r="LMY62" s="691"/>
      <c r="LMZ62" s="691"/>
      <c r="LNA62" s="691"/>
      <c r="LNB62" s="691"/>
      <c r="LNC62" s="691"/>
      <c r="LND62" s="691"/>
      <c r="LNE62" s="691"/>
      <c r="LNF62" s="691"/>
      <c r="LNG62" s="691"/>
      <c r="LNH62" s="691"/>
      <c r="LNI62" s="691"/>
      <c r="LNJ62" s="691"/>
      <c r="LNK62" s="691"/>
      <c r="LNL62" s="691"/>
      <c r="LNM62" s="691"/>
      <c r="LNN62" s="691"/>
      <c r="LNO62" s="691"/>
      <c r="LNP62" s="691"/>
      <c r="LNQ62" s="691"/>
      <c r="LNR62" s="691"/>
      <c r="LNS62" s="691"/>
      <c r="LNT62" s="691"/>
      <c r="LNU62" s="691"/>
      <c r="LNV62" s="691"/>
      <c r="LNW62" s="691"/>
      <c r="LNX62" s="691"/>
      <c r="LNY62" s="691"/>
      <c r="LNZ62" s="691"/>
      <c r="LOA62" s="691"/>
      <c r="LOB62" s="691"/>
      <c r="LOC62" s="691"/>
      <c r="LOD62" s="691"/>
      <c r="LOE62" s="691"/>
      <c r="LOF62" s="691"/>
      <c r="LOG62" s="691"/>
      <c r="LOH62" s="691"/>
      <c r="LOI62" s="691"/>
      <c r="LOJ62" s="691"/>
      <c r="LOK62" s="691"/>
      <c r="LOL62" s="691"/>
      <c r="LOM62" s="691"/>
      <c r="LON62" s="691"/>
      <c r="LOO62" s="691"/>
      <c r="LOP62" s="691"/>
      <c r="LOQ62" s="691"/>
      <c r="LOR62" s="691"/>
      <c r="LOS62" s="691"/>
      <c r="LOT62" s="691"/>
      <c r="LOU62" s="691"/>
      <c r="LOV62" s="691"/>
      <c r="LOW62" s="691"/>
      <c r="LOX62" s="691"/>
      <c r="LOY62" s="691"/>
      <c r="LOZ62" s="691"/>
      <c r="LPA62" s="691"/>
      <c r="LPB62" s="691"/>
      <c r="LPC62" s="691"/>
      <c r="LPD62" s="691"/>
      <c r="LPE62" s="691"/>
      <c r="LPF62" s="691"/>
      <c r="LPG62" s="691"/>
      <c r="LPH62" s="691"/>
      <c r="LPI62" s="691"/>
      <c r="LPJ62" s="691"/>
      <c r="LPK62" s="691"/>
      <c r="LPL62" s="691"/>
      <c r="LPM62" s="691"/>
      <c r="LPN62" s="691"/>
      <c r="LPO62" s="691"/>
      <c r="LPP62" s="691"/>
      <c r="LPQ62" s="691"/>
      <c r="LPR62" s="691"/>
      <c r="LPS62" s="691"/>
      <c r="LPT62" s="691"/>
      <c r="LPU62" s="691"/>
      <c r="LPV62" s="691"/>
      <c r="LPW62" s="691"/>
      <c r="LPX62" s="691"/>
      <c r="LPY62" s="691"/>
      <c r="LPZ62" s="691"/>
      <c r="LQA62" s="691"/>
      <c r="LQB62" s="691"/>
      <c r="LQC62" s="691"/>
      <c r="LQD62" s="691"/>
      <c r="LQE62" s="691"/>
      <c r="LQF62" s="691"/>
      <c r="LQG62" s="691"/>
      <c r="LQH62" s="691"/>
      <c r="LQI62" s="691"/>
      <c r="LQJ62" s="691"/>
      <c r="LQK62" s="691"/>
      <c r="LQL62" s="691"/>
      <c r="LQM62" s="691"/>
      <c r="LQN62" s="691"/>
      <c r="LQO62" s="691"/>
      <c r="LQP62" s="691"/>
      <c r="LQQ62" s="691"/>
      <c r="LQR62" s="691"/>
      <c r="LQS62" s="691"/>
      <c r="LQT62" s="691"/>
      <c r="LQU62" s="691"/>
      <c r="LQV62" s="691"/>
      <c r="LQW62" s="691"/>
      <c r="LQX62" s="691"/>
      <c r="LQY62" s="691"/>
      <c r="LQZ62" s="691"/>
      <c r="LRA62" s="691"/>
      <c r="LRB62" s="691"/>
      <c r="LRC62" s="691"/>
      <c r="LRD62" s="691"/>
      <c r="LRE62" s="691"/>
      <c r="LRF62" s="691"/>
      <c r="LRG62" s="691"/>
      <c r="LRH62" s="691"/>
      <c r="LRI62" s="691"/>
      <c r="LRJ62" s="691"/>
      <c r="LRK62" s="691"/>
      <c r="LRL62" s="691"/>
      <c r="LRM62" s="691"/>
      <c r="LRN62" s="691"/>
      <c r="LRO62" s="691"/>
      <c r="LRP62" s="691"/>
      <c r="LRQ62" s="691"/>
      <c r="LRR62" s="691"/>
      <c r="LRS62" s="691"/>
      <c r="LRT62" s="691"/>
      <c r="LRU62" s="691"/>
      <c r="LRV62" s="691"/>
      <c r="LRW62" s="691"/>
      <c r="LRX62" s="691"/>
      <c r="LRY62" s="691"/>
      <c r="LRZ62" s="691"/>
      <c r="LSA62" s="691"/>
      <c r="LSB62" s="691"/>
      <c r="LSC62" s="691"/>
      <c r="LSD62" s="691"/>
      <c r="LSE62" s="691"/>
      <c r="LSF62" s="691"/>
      <c r="LSG62" s="691"/>
      <c r="LSH62" s="691"/>
      <c r="LSI62" s="691"/>
      <c r="LSJ62" s="691"/>
      <c r="LSK62" s="691"/>
      <c r="LSL62" s="691"/>
      <c r="LSM62" s="691"/>
      <c r="LSN62" s="691"/>
      <c r="LSO62" s="691"/>
      <c r="LSP62" s="691"/>
      <c r="LSQ62" s="691"/>
      <c r="LSR62" s="691"/>
      <c r="LSS62" s="691"/>
      <c r="LST62" s="691"/>
      <c r="LSU62" s="691"/>
      <c r="LSV62" s="691"/>
      <c r="LSW62" s="691"/>
      <c r="LSX62" s="691"/>
      <c r="LSY62" s="691"/>
      <c r="LSZ62" s="691"/>
      <c r="LTA62" s="691"/>
      <c r="LTB62" s="691"/>
      <c r="LTC62" s="691"/>
      <c r="LTD62" s="691"/>
      <c r="LTE62" s="691"/>
      <c r="LTF62" s="691"/>
      <c r="LTG62" s="691"/>
      <c r="LTH62" s="691"/>
      <c r="LTI62" s="691"/>
      <c r="LTJ62" s="691"/>
      <c r="LTK62" s="691"/>
      <c r="LTL62" s="691"/>
      <c r="LTM62" s="691"/>
      <c r="LTN62" s="691"/>
      <c r="LTO62" s="691"/>
      <c r="LTP62" s="691"/>
      <c r="LTQ62" s="691"/>
      <c r="LTR62" s="691"/>
      <c r="LTS62" s="691"/>
      <c r="LTT62" s="691"/>
      <c r="LTU62" s="691"/>
      <c r="LTV62" s="691"/>
      <c r="LTW62" s="691"/>
      <c r="LTX62" s="691"/>
      <c r="LTY62" s="691"/>
      <c r="LTZ62" s="691"/>
      <c r="LUA62" s="691"/>
      <c r="LUB62" s="691"/>
      <c r="LUC62" s="691"/>
      <c r="LUD62" s="691"/>
      <c r="LUE62" s="691"/>
      <c r="LUF62" s="691"/>
      <c r="LUG62" s="691"/>
      <c r="LUH62" s="691"/>
      <c r="LUI62" s="691"/>
      <c r="LUJ62" s="691"/>
      <c r="LUK62" s="691"/>
      <c r="LUL62" s="691"/>
      <c r="LUM62" s="691"/>
      <c r="LUN62" s="691"/>
      <c r="LUO62" s="691"/>
      <c r="LUP62" s="691"/>
      <c r="LUQ62" s="691"/>
      <c r="LUR62" s="691"/>
      <c r="LUS62" s="691"/>
      <c r="LUT62" s="691"/>
      <c r="LUU62" s="691"/>
      <c r="LUV62" s="691"/>
      <c r="LUW62" s="691"/>
      <c r="LUX62" s="691"/>
      <c r="LUY62" s="691"/>
      <c r="LUZ62" s="691"/>
      <c r="LVA62" s="691"/>
      <c r="LVB62" s="691"/>
      <c r="LVC62" s="691"/>
      <c r="LVD62" s="691"/>
      <c r="LVE62" s="691"/>
      <c r="LVF62" s="691"/>
      <c r="LVG62" s="691"/>
      <c r="LVH62" s="691"/>
      <c r="LVI62" s="691"/>
      <c r="LVJ62" s="691"/>
      <c r="LVK62" s="691"/>
      <c r="LVL62" s="691"/>
      <c r="LVM62" s="691"/>
      <c r="LVN62" s="691"/>
      <c r="LVO62" s="691"/>
      <c r="LVP62" s="691"/>
      <c r="LVQ62" s="691"/>
      <c r="LVR62" s="691"/>
      <c r="LVS62" s="691"/>
      <c r="LVT62" s="691"/>
      <c r="LVU62" s="691"/>
      <c r="LVV62" s="691"/>
      <c r="LVW62" s="691"/>
      <c r="LVX62" s="691"/>
      <c r="LVY62" s="691"/>
      <c r="LVZ62" s="691"/>
      <c r="LWA62" s="691"/>
      <c r="LWB62" s="691"/>
      <c r="LWC62" s="691"/>
      <c r="LWD62" s="691"/>
      <c r="LWE62" s="691"/>
      <c r="LWF62" s="691"/>
      <c r="LWG62" s="691"/>
      <c r="LWH62" s="691"/>
      <c r="LWI62" s="691"/>
      <c r="LWJ62" s="691"/>
      <c r="LWK62" s="691"/>
      <c r="LWL62" s="691"/>
      <c r="LWM62" s="691"/>
      <c r="LWN62" s="691"/>
      <c r="LWO62" s="691"/>
      <c r="LWP62" s="691"/>
      <c r="LWQ62" s="691"/>
      <c r="LWR62" s="691"/>
      <c r="LWS62" s="691"/>
      <c r="LWT62" s="691"/>
      <c r="LWU62" s="691"/>
      <c r="LWV62" s="691"/>
      <c r="LWW62" s="691"/>
      <c r="LWX62" s="691"/>
      <c r="LWY62" s="691"/>
      <c r="LWZ62" s="691"/>
      <c r="LXA62" s="691"/>
      <c r="LXB62" s="691"/>
      <c r="LXC62" s="691"/>
      <c r="LXD62" s="691"/>
      <c r="LXE62" s="691"/>
      <c r="LXF62" s="691"/>
      <c r="LXG62" s="691"/>
      <c r="LXH62" s="691"/>
      <c r="LXI62" s="691"/>
      <c r="LXJ62" s="691"/>
      <c r="LXK62" s="691"/>
      <c r="LXL62" s="691"/>
      <c r="LXM62" s="691"/>
      <c r="LXN62" s="691"/>
      <c r="LXO62" s="691"/>
      <c r="LXP62" s="691"/>
      <c r="LXQ62" s="691"/>
      <c r="LXR62" s="691"/>
      <c r="LXS62" s="691"/>
      <c r="LXT62" s="691"/>
      <c r="LXU62" s="691"/>
      <c r="LXV62" s="691"/>
      <c r="LXW62" s="691"/>
      <c r="LXX62" s="691"/>
      <c r="LXY62" s="691"/>
      <c r="LXZ62" s="691"/>
      <c r="LYA62" s="691"/>
      <c r="LYB62" s="691"/>
      <c r="LYC62" s="691"/>
      <c r="LYD62" s="691"/>
      <c r="LYE62" s="691"/>
      <c r="LYF62" s="691"/>
      <c r="LYG62" s="691"/>
      <c r="LYH62" s="691"/>
      <c r="LYI62" s="691"/>
      <c r="LYJ62" s="691"/>
      <c r="LYK62" s="691"/>
      <c r="LYL62" s="691"/>
      <c r="LYM62" s="691"/>
      <c r="LYN62" s="691"/>
      <c r="LYO62" s="691"/>
      <c r="LYP62" s="691"/>
      <c r="LYQ62" s="691"/>
      <c r="LYR62" s="691"/>
      <c r="LYS62" s="691"/>
      <c r="LYT62" s="691"/>
      <c r="LYU62" s="691"/>
      <c r="LYV62" s="691"/>
      <c r="LYW62" s="691"/>
      <c r="LYX62" s="691"/>
      <c r="LYY62" s="691"/>
      <c r="LYZ62" s="691"/>
      <c r="LZA62" s="691"/>
      <c r="LZB62" s="691"/>
      <c r="LZC62" s="691"/>
      <c r="LZD62" s="691"/>
      <c r="LZE62" s="691"/>
      <c r="LZF62" s="691"/>
      <c r="LZG62" s="691"/>
      <c r="LZH62" s="691"/>
      <c r="LZI62" s="691"/>
      <c r="LZJ62" s="691"/>
      <c r="LZK62" s="691"/>
      <c r="LZL62" s="691"/>
      <c r="LZM62" s="691"/>
      <c r="LZN62" s="691"/>
      <c r="LZO62" s="691"/>
      <c r="LZP62" s="691"/>
      <c r="LZQ62" s="691"/>
      <c r="LZR62" s="691"/>
      <c r="LZS62" s="691"/>
      <c r="LZT62" s="691"/>
      <c r="LZU62" s="691"/>
      <c r="LZV62" s="691"/>
      <c r="LZW62" s="691"/>
      <c r="LZX62" s="691"/>
      <c r="LZY62" s="691"/>
      <c r="LZZ62" s="691"/>
      <c r="MAA62" s="691"/>
      <c r="MAB62" s="691"/>
      <c r="MAC62" s="691"/>
      <c r="MAD62" s="691"/>
      <c r="MAE62" s="691"/>
      <c r="MAF62" s="691"/>
      <c r="MAG62" s="691"/>
      <c r="MAH62" s="691"/>
      <c r="MAI62" s="691"/>
      <c r="MAJ62" s="691"/>
      <c r="MAK62" s="691"/>
      <c r="MAL62" s="691"/>
      <c r="MAM62" s="691"/>
      <c r="MAN62" s="691"/>
      <c r="MAO62" s="691"/>
      <c r="MAP62" s="691"/>
      <c r="MAQ62" s="691"/>
      <c r="MAR62" s="691"/>
      <c r="MAS62" s="691"/>
      <c r="MAT62" s="691"/>
      <c r="MAU62" s="691"/>
      <c r="MAV62" s="691"/>
      <c r="MAW62" s="691"/>
      <c r="MAX62" s="691"/>
      <c r="MAY62" s="691"/>
      <c r="MAZ62" s="691"/>
      <c r="MBA62" s="691"/>
      <c r="MBB62" s="691"/>
      <c r="MBC62" s="691"/>
      <c r="MBD62" s="691"/>
      <c r="MBE62" s="691"/>
      <c r="MBF62" s="691"/>
      <c r="MBG62" s="691"/>
      <c r="MBH62" s="691"/>
      <c r="MBI62" s="691"/>
      <c r="MBJ62" s="691"/>
      <c r="MBK62" s="691"/>
      <c r="MBL62" s="691"/>
      <c r="MBM62" s="691"/>
      <c r="MBN62" s="691"/>
      <c r="MBO62" s="691"/>
      <c r="MBP62" s="691"/>
      <c r="MBQ62" s="691"/>
      <c r="MBR62" s="691"/>
      <c r="MBS62" s="691"/>
      <c r="MBT62" s="691"/>
      <c r="MBU62" s="691"/>
      <c r="MBV62" s="691"/>
      <c r="MBW62" s="691"/>
      <c r="MBX62" s="691"/>
      <c r="MBY62" s="691"/>
      <c r="MBZ62" s="691"/>
      <c r="MCA62" s="691"/>
      <c r="MCB62" s="691"/>
      <c r="MCC62" s="691"/>
      <c r="MCD62" s="691"/>
      <c r="MCE62" s="691"/>
      <c r="MCF62" s="691"/>
      <c r="MCG62" s="691"/>
      <c r="MCH62" s="691"/>
      <c r="MCI62" s="691"/>
      <c r="MCJ62" s="691"/>
      <c r="MCK62" s="691"/>
      <c r="MCL62" s="691"/>
      <c r="MCM62" s="691"/>
      <c r="MCN62" s="691"/>
      <c r="MCO62" s="691"/>
      <c r="MCP62" s="691"/>
      <c r="MCQ62" s="691"/>
      <c r="MCR62" s="691"/>
      <c r="MCS62" s="691"/>
      <c r="MCT62" s="691"/>
      <c r="MCU62" s="691"/>
      <c r="MCV62" s="691"/>
      <c r="MCW62" s="691"/>
      <c r="MCX62" s="691"/>
      <c r="MCY62" s="691"/>
      <c r="MCZ62" s="691"/>
      <c r="MDA62" s="691"/>
      <c r="MDB62" s="691"/>
      <c r="MDC62" s="691"/>
      <c r="MDD62" s="691"/>
      <c r="MDE62" s="691"/>
      <c r="MDF62" s="691"/>
      <c r="MDG62" s="691"/>
      <c r="MDH62" s="691"/>
      <c r="MDI62" s="691"/>
      <c r="MDJ62" s="691"/>
      <c r="MDK62" s="691"/>
      <c r="MDL62" s="691"/>
      <c r="MDM62" s="691"/>
      <c r="MDN62" s="691"/>
      <c r="MDO62" s="691"/>
      <c r="MDP62" s="691"/>
      <c r="MDQ62" s="691"/>
      <c r="MDR62" s="691"/>
      <c r="MDS62" s="691"/>
      <c r="MDT62" s="691"/>
      <c r="MDU62" s="691"/>
      <c r="MDV62" s="691"/>
      <c r="MDW62" s="691"/>
      <c r="MDX62" s="691"/>
      <c r="MDY62" s="691"/>
      <c r="MDZ62" s="691"/>
      <c r="MEA62" s="691"/>
      <c r="MEB62" s="691"/>
      <c r="MEC62" s="691"/>
      <c r="MED62" s="691"/>
      <c r="MEE62" s="691"/>
      <c r="MEF62" s="691"/>
      <c r="MEG62" s="691"/>
      <c r="MEH62" s="691"/>
      <c r="MEI62" s="691"/>
      <c r="MEJ62" s="691"/>
      <c r="MEK62" s="691"/>
      <c r="MEL62" s="691"/>
      <c r="MEM62" s="691"/>
      <c r="MEN62" s="691"/>
      <c r="MEO62" s="691"/>
      <c r="MEP62" s="691"/>
      <c r="MEQ62" s="691"/>
      <c r="MER62" s="691"/>
      <c r="MES62" s="691"/>
      <c r="MET62" s="691"/>
      <c r="MEU62" s="691"/>
      <c r="MEV62" s="691"/>
      <c r="MEW62" s="691"/>
      <c r="MEX62" s="691"/>
      <c r="MEY62" s="691"/>
      <c r="MEZ62" s="691"/>
      <c r="MFA62" s="691"/>
      <c r="MFB62" s="691"/>
      <c r="MFC62" s="691"/>
      <c r="MFD62" s="691"/>
      <c r="MFE62" s="691"/>
      <c r="MFF62" s="691"/>
      <c r="MFG62" s="691"/>
      <c r="MFH62" s="691"/>
      <c r="MFI62" s="691"/>
      <c r="MFJ62" s="691"/>
      <c r="MFK62" s="691"/>
      <c r="MFL62" s="691"/>
      <c r="MFM62" s="691"/>
      <c r="MFN62" s="691"/>
      <c r="MFO62" s="691"/>
      <c r="MFP62" s="691"/>
      <c r="MFQ62" s="691"/>
      <c r="MFR62" s="691"/>
      <c r="MFS62" s="691"/>
      <c r="MFT62" s="691"/>
      <c r="MFU62" s="691"/>
      <c r="MFV62" s="691"/>
      <c r="MFW62" s="691"/>
      <c r="MFX62" s="691"/>
      <c r="MFY62" s="691"/>
      <c r="MFZ62" s="691"/>
      <c r="MGA62" s="691"/>
      <c r="MGB62" s="691"/>
      <c r="MGC62" s="691"/>
      <c r="MGD62" s="691"/>
      <c r="MGE62" s="691"/>
      <c r="MGF62" s="691"/>
      <c r="MGG62" s="691"/>
      <c r="MGH62" s="691"/>
      <c r="MGI62" s="691"/>
      <c r="MGJ62" s="691"/>
      <c r="MGK62" s="691"/>
      <c r="MGL62" s="691"/>
      <c r="MGM62" s="691"/>
      <c r="MGN62" s="691"/>
      <c r="MGO62" s="691"/>
      <c r="MGP62" s="691"/>
      <c r="MGQ62" s="691"/>
      <c r="MGR62" s="691"/>
      <c r="MGS62" s="691"/>
      <c r="MGT62" s="691"/>
      <c r="MGU62" s="691"/>
      <c r="MGV62" s="691"/>
      <c r="MGW62" s="691"/>
      <c r="MGX62" s="691"/>
      <c r="MGY62" s="691"/>
      <c r="MGZ62" s="691"/>
      <c r="MHA62" s="691"/>
      <c r="MHB62" s="691"/>
      <c r="MHC62" s="691"/>
      <c r="MHD62" s="691"/>
      <c r="MHE62" s="691"/>
      <c r="MHF62" s="691"/>
      <c r="MHG62" s="691"/>
      <c r="MHH62" s="691"/>
      <c r="MHI62" s="691"/>
      <c r="MHJ62" s="691"/>
      <c r="MHK62" s="691"/>
      <c r="MHL62" s="691"/>
      <c r="MHM62" s="691"/>
      <c r="MHN62" s="691"/>
      <c r="MHO62" s="691"/>
      <c r="MHP62" s="691"/>
      <c r="MHQ62" s="691"/>
      <c r="MHR62" s="691"/>
      <c r="MHS62" s="691"/>
      <c r="MHT62" s="691"/>
      <c r="MHU62" s="691"/>
      <c r="MHV62" s="691"/>
      <c r="MHW62" s="691"/>
      <c r="MHX62" s="691"/>
      <c r="MHY62" s="691"/>
      <c r="MHZ62" s="691"/>
      <c r="MIA62" s="691"/>
      <c r="MIB62" s="691"/>
      <c r="MIC62" s="691"/>
      <c r="MID62" s="691"/>
      <c r="MIE62" s="691"/>
      <c r="MIF62" s="691"/>
      <c r="MIG62" s="691"/>
      <c r="MIH62" s="691"/>
      <c r="MII62" s="691"/>
      <c r="MIJ62" s="691"/>
      <c r="MIK62" s="691"/>
      <c r="MIL62" s="691"/>
      <c r="MIM62" s="691"/>
      <c r="MIN62" s="691"/>
      <c r="MIO62" s="691"/>
      <c r="MIP62" s="691"/>
      <c r="MIQ62" s="691"/>
      <c r="MIR62" s="691"/>
      <c r="MIS62" s="691"/>
      <c r="MIT62" s="691"/>
      <c r="MIU62" s="691"/>
      <c r="MIV62" s="691"/>
      <c r="MIW62" s="691"/>
      <c r="MIX62" s="691"/>
      <c r="MIY62" s="691"/>
      <c r="MIZ62" s="691"/>
      <c r="MJA62" s="691"/>
      <c r="MJB62" s="691"/>
      <c r="MJC62" s="691"/>
      <c r="MJD62" s="691"/>
      <c r="MJE62" s="691"/>
      <c r="MJF62" s="691"/>
      <c r="MJG62" s="691"/>
      <c r="MJH62" s="691"/>
      <c r="MJI62" s="691"/>
      <c r="MJJ62" s="691"/>
      <c r="MJK62" s="691"/>
      <c r="MJL62" s="691"/>
      <c r="MJM62" s="691"/>
      <c r="MJN62" s="691"/>
      <c r="MJO62" s="691"/>
      <c r="MJP62" s="691"/>
      <c r="MJQ62" s="691"/>
      <c r="MJR62" s="691"/>
      <c r="MJS62" s="691"/>
      <c r="MJT62" s="691"/>
      <c r="MJU62" s="691"/>
      <c r="MJV62" s="691"/>
      <c r="MJW62" s="691"/>
      <c r="MJX62" s="691"/>
      <c r="MJY62" s="691"/>
      <c r="MJZ62" s="691"/>
      <c r="MKA62" s="691"/>
      <c r="MKB62" s="691"/>
      <c r="MKC62" s="691"/>
      <c r="MKD62" s="691"/>
      <c r="MKE62" s="691"/>
      <c r="MKF62" s="691"/>
      <c r="MKG62" s="691"/>
      <c r="MKH62" s="691"/>
      <c r="MKI62" s="691"/>
      <c r="MKJ62" s="691"/>
      <c r="MKK62" s="691"/>
      <c r="MKL62" s="691"/>
      <c r="MKM62" s="691"/>
      <c r="MKN62" s="691"/>
      <c r="MKO62" s="691"/>
      <c r="MKP62" s="691"/>
      <c r="MKQ62" s="691"/>
      <c r="MKR62" s="691"/>
      <c r="MKS62" s="691"/>
      <c r="MKT62" s="691"/>
      <c r="MKU62" s="691"/>
      <c r="MKV62" s="691"/>
      <c r="MKW62" s="691"/>
      <c r="MKX62" s="691"/>
      <c r="MKY62" s="691"/>
      <c r="MKZ62" s="691"/>
      <c r="MLA62" s="691"/>
      <c r="MLB62" s="691"/>
      <c r="MLC62" s="691"/>
      <c r="MLD62" s="691"/>
      <c r="MLE62" s="691"/>
      <c r="MLF62" s="691"/>
      <c r="MLG62" s="691"/>
      <c r="MLH62" s="691"/>
      <c r="MLI62" s="691"/>
      <c r="MLJ62" s="691"/>
      <c r="MLK62" s="691"/>
      <c r="MLL62" s="691"/>
      <c r="MLM62" s="691"/>
      <c r="MLN62" s="691"/>
      <c r="MLO62" s="691"/>
      <c r="MLP62" s="691"/>
      <c r="MLQ62" s="691"/>
      <c r="MLR62" s="691"/>
      <c r="MLS62" s="691"/>
      <c r="MLT62" s="691"/>
      <c r="MLU62" s="691"/>
      <c r="MLV62" s="691"/>
      <c r="MLW62" s="691"/>
      <c r="MLX62" s="691"/>
      <c r="MLY62" s="691"/>
      <c r="MLZ62" s="691"/>
      <c r="MMA62" s="691"/>
      <c r="MMB62" s="691"/>
      <c r="MMC62" s="691"/>
      <c r="MMD62" s="691"/>
      <c r="MME62" s="691"/>
      <c r="MMF62" s="691"/>
      <c r="MMG62" s="691"/>
      <c r="MMH62" s="691"/>
      <c r="MMI62" s="691"/>
      <c r="MMJ62" s="691"/>
      <c r="MMK62" s="691"/>
      <c r="MML62" s="691"/>
      <c r="MMM62" s="691"/>
      <c r="MMN62" s="691"/>
      <c r="MMO62" s="691"/>
      <c r="MMP62" s="691"/>
      <c r="MMQ62" s="691"/>
      <c r="MMR62" s="691"/>
      <c r="MMS62" s="691"/>
      <c r="MMT62" s="691"/>
      <c r="MMU62" s="691"/>
      <c r="MMV62" s="691"/>
      <c r="MMW62" s="691"/>
      <c r="MMX62" s="691"/>
      <c r="MMY62" s="691"/>
      <c r="MMZ62" s="691"/>
      <c r="MNA62" s="691"/>
      <c r="MNB62" s="691"/>
      <c r="MNC62" s="691"/>
      <c r="MND62" s="691"/>
      <c r="MNE62" s="691"/>
      <c r="MNF62" s="691"/>
      <c r="MNG62" s="691"/>
      <c r="MNH62" s="691"/>
      <c r="MNI62" s="691"/>
      <c r="MNJ62" s="691"/>
      <c r="MNK62" s="691"/>
      <c r="MNL62" s="691"/>
      <c r="MNM62" s="691"/>
      <c r="MNN62" s="691"/>
      <c r="MNO62" s="691"/>
      <c r="MNP62" s="691"/>
      <c r="MNQ62" s="691"/>
      <c r="MNR62" s="691"/>
      <c r="MNS62" s="691"/>
      <c r="MNT62" s="691"/>
      <c r="MNU62" s="691"/>
      <c r="MNV62" s="691"/>
      <c r="MNW62" s="691"/>
      <c r="MNX62" s="691"/>
      <c r="MNY62" s="691"/>
      <c r="MNZ62" s="691"/>
      <c r="MOA62" s="691"/>
      <c r="MOB62" s="691"/>
      <c r="MOC62" s="691"/>
      <c r="MOD62" s="691"/>
      <c r="MOE62" s="691"/>
      <c r="MOF62" s="691"/>
      <c r="MOG62" s="691"/>
      <c r="MOH62" s="691"/>
      <c r="MOI62" s="691"/>
      <c r="MOJ62" s="691"/>
      <c r="MOK62" s="691"/>
      <c r="MOL62" s="691"/>
      <c r="MOM62" s="691"/>
      <c r="MON62" s="691"/>
      <c r="MOO62" s="691"/>
      <c r="MOP62" s="691"/>
      <c r="MOQ62" s="691"/>
      <c r="MOR62" s="691"/>
      <c r="MOS62" s="691"/>
      <c r="MOT62" s="691"/>
      <c r="MOU62" s="691"/>
      <c r="MOV62" s="691"/>
      <c r="MOW62" s="691"/>
      <c r="MOX62" s="691"/>
      <c r="MOY62" s="691"/>
      <c r="MOZ62" s="691"/>
      <c r="MPA62" s="691"/>
      <c r="MPB62" s="691"/>
      <c r="MPC62" s="691"/>
      <c r="MPD62" s="691"/>
      <c r="MPE62" s="691"/>
      <c r="MPF62" s="691"/>
      <c r="MPG62" s="691"/>
      <c r="MPH62" s="691"/>
      <c r="MPI62" s="691"/>
      <c r="MPJ62" s="691"/>
      <c r="MPK62" s="691"/>
      <c r="MPL62" s="691"/>
      <c r="MPM62" s="691"/>
      <c r="MPN62" s="691"/>
      <c r="MPO62" s="691"/>
      <c r="MPP62" s="691"/>
      <c r="MPQ62" s="691"/>
      <c r="MPR62" s="691"/>
      <c r="MPS62" s="691"/>
      <c r="MPT62" s="691"/>
      <c r="MPU62" s="691"/>
      <c r="MPV62" s="691"/>
      <c r="MPW62" s="691"/>
      <c r="MPX62" s="691"/>
      <c r="MPY62" s="691"/>
      <c r="MPZ62" s="691"/>
      <c r="MQA62" s="691"/>
      <c r="MQB62" s="691"/>
      <c r="MQC62" s="691"/>
      <c r="MQD62" s="691"/>
      <c r="MQE62" s="691"/>
      <c r="MQF62" s="691"/>
      <c r="MQG62" s="691"/>
      <c r="MQH62" s="691"/>
      <c r="MQI62" s="691"/>
      <c r="MQJ62" s="691"/>
      <c r="MQK62" s="691"/>
      <c r="MQL62" s="691"/>
      <c r="MQM62" s="691"/>
      <c r="MQN62" s="691"/>
      <c r="MQO62" s="691"/>
      <c r="MQP62" s="691"/>
      <c r="MQQ62" s="691"/>
      <c r="MQR62" s="691"/>
      <c r="MQS62" s="691"/>
      <c r="MQT62" s="691"/>
      <c r="MQU62" s="691"/>
      <c r="MQV62" s="691"/>
      <c r="MQW62" s="691"/>
      <c r="MQX62" s="691"/>
      <c r="MQY62" s="691"/>
      <c r="MQZ62" s="691"/>
      <c r="MRA62" s="691"/>
      <c r="MRB62" s="691"/>
      <c r="MRC62" s="691"/>
      <c r="MRD62" s="691"/>
      <c r="MRE62" s="691"/>
      <c r="MRF62" s="691"/>
      <c r="MRG62" s="691"/>
      <c r="MRH62" s="691"/>
      <c r="MRI62" s="691"/>
      <c r="MRJ62" s="691"/>
      <c r="MRK62" s="691"/>
      <c r="MRL62" s="691"/>
      <c r="MRM62" s="691"/>
      <c r="MRN62" s="691"/>
      <c r="MRO62" s="691"/>
      <c r="MRP62" s="691"/>
      <c r="MRQ62" s="691"/>
      <c r="MRR62" s="691"/>
      <c r="MRS62" s="691"/>
      <c r="MRT62" s="691"/>
      <c r="MRU62" s="691"/>
      <c r="MRV62" s="691"/>
      <c r="MRW62" s="691"/>
      <c r="MRX62" s="691"/>
      <c r="MRY62" s="691"/>
      <c r="MRZ62" s="691"/>
      <c r="MSA62" s="691"/>
      <c r="MSB62" s="691"/>
      <c r="MSC62" s="691"/>
      <c r="MSD62" s="691"/>
      <c r="MSE62" s="691"/>
      <c r="MSF62" s="691"/>
      <c r="MSG62" s="691"/>
      <c r="MSH62" s="691"/>
      <c r="MSI62" s="691"/>
      <c r="MSJ62" s="691"/>
      <c r="MSK62" s="691"/>
      <c r="MSL62" s="691"/>
      <c r="MSM62" s="691"/>
      <c r="MSN62" s="691"/>
      <c r="MSO62" s="691"/>
      <c r="MSP62" s="691"/>
      <c r="MSQ62" s="691"/>
      <c r="MSR62" s="691"/>
      <c r="MSS62" s="691"/>
      <c r="MST62" s="691"/>
      <c r="MSU62" s="691"/>
      <c r="MSV62" s="691"/>
      <c r="MSW62" s="691"/>
      <c r="MSX62" s="691"/>
      <c r="MSY62" s="691"/>
      <c r="MSZ62" s="691"/>
      <c r="MTA62" s="691"/>
      <c r="MTB62" s="691"/>
      <c r="MTC62" s="691"/>
      <c r="MTD62" s="691"/>
      <c r="MTE62" s="691"/>
      <c r="MTF62" s="691"/>
      <c r="MTG62" s="691"/>
      <c r="MTH62" s="691"/>
      <c r="MTI62" s="691"/>
      <c r="MTJ62" s="691"/>
      <c r="MTK62" s="691"/>
      <c r="MTL62" s="691"/>
      <c r="MTM62" s="691"/>
      <c r="MTN62" s="691"/>
      <c r="MTO62" s="691"/>
      <c r="MTP62" s="691"/>
      <c r="MTQ62" s="691"/>
      <c r="MTR62" s="691"/>
      <c r="MTS62" s="691"/>
      <c r="MTT62" s="691"/>
      <c r="MTU62" s="691"/>
      <c r="MTV62" s="691"/>
      <c r="MTW62" s="691"/>
      <c r="MTX62" s="691"/>
      <c r="MTY62" s="691"/>
      <c r="MTZ62" s="691"/>
      <c r="MUA62" s="691"/>
      <c r="MUB62" s="691"/>
      <c r="MUC62" s="691"/>
      <c r="MUD62" s="691"/>
      <c r="MUE62" s="691"/>
      <c r="MUF62" s="691"/>
      <c r="MUG62" s="691"/>
      <c r="MUH62" s="691"/>
      <c r="MUI62" s="691"/>
      <c r="MUJ62" s="691"/>
      <c r="MUK62" s="691"/>
      <c r="MUL62" s="691"/>
      <c r="MUM62" s="691"/>
      <c r="MUN62" s="691"/>
      <c r="MUO62" s="691"/>
      <c r="MUP62" s="691"/>
      <c r="MUQ62" s="691"/>
      <c r="MUR62" s="691"/>
      <c r="MUS62" s="691"/>
      <c r="MUT62" s="691"/>
      <c r="MUU62" s="691"/>
      <c r="MUV62" s="691"/>
      <c r="MUW62" s="691"/>
      <c r="MUX62" s="691"/>
      <c r="MUY62" s="691"/>
      <c r="MUZ62" s="691"/>
      <c r="MVA62" s="691"/>
      <c r="MVB62" s="691"/>
      <c r="MVC62" s="691"/>
      <c r="MVD62" s="691"/>
      <c r="MVE62" s="691"/>
      <c r="MVF62" s="691"/>
      <c r="MVG62" s="691"/>
      <c r="MVH62" s="691"/>
      <c r="MVI62" s="691"/>
      <c r="MVJ62" s="691"/>
      <c r="MVK62" s="691"/>
      <c r="MVL62" s="691"/>
      <c r="MVM62" s="691"/>
      <c r="MVN62" s="691"/>
      <c r="MVO62" s="691"/>
      <c r="MVP62" s="691"/>
      <c r="MVQ62" s="691"/>
      <c r="MVR62" s="691"/>
      <c r="MVS62" s="691"/>
      <c r="MVT62" s="691"/>
      <c r="MVU62" s="691"/>
      <c r="MVV62" s="691"/>
      <c r="MVW62" s="691"/>
      <c r="MVX62" s="691"/>
      <c r="MVY62" s="691"/>
      <c r="MVZ62" s="691"/>
      <c r="MWA62" s="691"/>
      <c r="MWB62" s="691"/>
      <c r="MWC62" s="691"/>
      <c r="MWD62" s="691"/>
      <c r="MWE62" s="691"/>
      <c r="MWF62" s="691"/>
      <c r="MWG62" s="691"/>
      <c r="MWH62" s="691"/>
      <c r="MWI62" s="691"/>
      <c r="MWJ62" s="691"/>
      <c r="MWK62" s="691"/>
      <c r="MWL62" s="691"/>
      <c r="MWM62" s="691"/>
      <c r="MWN62" s="691"/>
      <c r="MWO62" s="691"/>
      <c r="MWP62" s="691"/>
      <c r="MWQ62" s="691"/>
      <c r="MWR62" s="691"/>
      <c r="MWS62" s="691"/>
      <c r="MWT62" s="691"/>
      <c r="MWU62" s="691"/>
      <c r="MWV62" s="691"/>
      <c r="MWW62" s="691"/>
      <c r="MWX62" s="691"/>
      <c r="MWY62" s="691"/>
      <c r="MWZ62" s="691"/>
      <c r="MXA62" s="691"/>
      <c r="MXB62" s="691"/>
      <c r="MXC62" s="691"/>
      <c r="MXD62" s="691"/>
      <c r="MXE62" s="691"/>
      <c r="MXF62" s="691"/>
      <c r="MXG62" s="691"/>
      <c r="MXH62" s="691"/>
      <c r="MXI62" s="691"/>
      <c r="MXJ62" s="691"/>
      <c r="MXK62" s="691"/>
      <c r="MXL62" s="691"/>
      <c r="MXM62" s="691"/>
      <c r="MXN62" s="691"/>
      <c r="MXO62" s="691"/>
      <c r="MXP62" s="691"/>
      <c r="MXQ62" s="691"/>
      <c r="MXR62" s="691"/>
      <c r="MXS62" s="691"/>
      <c r="MXT62" s="691"/>
      <c r="MXU62" s="691"/>
      <c r="MXV62" s="691"/>
      <c r="MXW62" s="691"/>
      <c r="MXX62" s="691"/>
      <c r="MXY62" s="691"/>
      <c r="MXZ62" s="691"/>
      <c r="MYA62" s="691"/>
      <c r="MYB62" s="691"/>
      <c r="MYC62" s="691"/>
      <c r="MYD62" s="691"/>
      <c r="MYE62" s="691"/>
      <c r="MYF62" s="691"/>
      <c r="MYG62" s="691"/>
      <c r="MYH62" s="691"/>
      <c r="MYI62" s="691"/>
      <c r="MYJ62" s="691"/>
      <c r="MYK62" s="691"/>
      <c r="MYL62" s="691"/>
      <c r="MYM62" s="691"/>
      <c r="MYN62" s="691"/>
      <c r="MYO62" s="691"/>
      <c r="MYP62" s="691"/>
      <c r="MYQ62" s="691"/>
      <c r="MYR62" s="691"/>
      <c r="MYS62" s="691"/>
      <c r="MYT62" s="691"/>
      <c r="MYU62" s="691"/>
      <c r="MYV62" s="691"/>
      <c r="MYW62" s="691"/>
      <c r="MYX62" s="691"/>
      <c r="MYY62" s="691"/>
      <c r="MYZ62" s="691"/>
      <c r="MZA62" s="691"/>
      <c r="MZB62" s="691"/>
      <c r="MZC62" s="691"/>
      <c r="MZD62" s="691"/>
      <c r="MZE62" s="691"/>
      <c r="MZF62" s="691"/>
      <c r="MZG62" s="691"/>
      <c r="MZH62" s="691"/>
      <c r="MZI62" s="691"/>
      <c r="MZJ62" s="691"/>
      <c r="MZK62" s="691"/>
      <c r="MZL62" s="691"/>
      <c r="MZM62" s="691"/>
      <c r="MZN62" s="691"/>
      <c r="MZO62" s="691"/>
      <c r="MZP62" s="691"/>
      <c r="MZQ62" s="691"/>
      <c r="MZR62" s="691"/>
      <c r="MZS62" s="691"/>
      <c r="MZT62" s="691"/>
      <c r="MZU62" s="691"/>
      <c r="MZV62" s="691"/>
      <c r="MZW62" s="691"/>
      <c r="MZX62" s="691"/>
      <c r="MZY62" s="691"/>
      <c r="MZZ62" s="691"/>
      <c r="NAA62" s="691"/>
      <c r="NAB62" s="691"/>
      <c r="NAC62" s="691"/>
      <c r="NAD62" s="691"/>
      <c r="NAE62" s="691"/>
      <c r="NAF62" s="691"/>
      <c r="NAG62" s="691"/>
      <c r="NAH62" s="691"/>
      <c r="NAI62" s="691"/>
      <c r="NAJ62" s="691"/>
      <c r="NAK62" s="691"/>
      <c r="NAL62" s="691"/>
      <c r="NAM62" s="691"/>
      <c r="NAN62" s="691"/>
      <c r="NAO62" s="691"/>
      <c r="NAP62" s="691"/>
      <c r="NAQ62" s="691"/>
      <c r="NAR62" s="691"/>
      <c r="NAS62" s="691"/>
      <c r="NAT62" s="691"/>
      <c r="NAU62" s="691"/>
      <c r="NAV62" s="691"/>
      <c r="NAW62" s="691"/>
      <c r="NAX62" s="691"/>
      <c r="NAY62" s="691"/>
      <c r="NAZ62" s="691"/>
      <c r="NBA62" s="691"/>
      <c r="NBB62" s="691"/>
      <c r="NBC62" s="691"/>
      <c r="NBD62" s="691"/>
      <c r="NBE62" s="691"/>
      <c r="NBF62" s="691"/>
      <c r="NBG62" s="691"/>
      <c r="NBH62" s="691"/>
      <c r="NBI62" s="691"/>
      <c r="NBJ62" s="691"/>
      <c r="NBK62" s="691"/>
      <c r="NBL62" s="691"/>
      <c r="NBM62" s="691"/>
      <c r="NBN62" s="691"/>
      <c r="NBO62" s="691"/>
      <c r="NBP62" s="691"/>
      <c r="NBQ62" s="691"/>
      <c r="NBR62" s="691"/>
      <c r="NBS62" s="691"/>
      <c r="NBT62" s="691"/>
      <c r="NBU62" s="691"/>
      <c r="NBV62" s="691"/>
      <c r="NBW62" s="691"/>
      <c r="NBX62" s="691"/>
      <c r="NBY62" s="691"/>
      <c r="NBZ62" s="691"/>
      <c r="NCA62" s="691"/>
      <c r="NCB62" s="691"/>
      <c r="NCC62" s="691"/>
      <c r="NCD62" s="691"/>
      <c r="NCE62" s="691"/>
      <c r="NCF62" s="691"/>
      <c r="NCG62" s="691"/>
      <c r="NCH62" s="691"/>
      <c r="NCI62" s="691"/>
      <c r="NCJ62" s="691"/>
      <c r="NCK62" s="691"/>
      <c r="NCL62" s="691"/>
      <c r="NCM62" s="691"/>
      <c r="NCN62" s="691"/>
      <c r="NCO62" s="691"/>
      <c r="NCP62" s="691"/>
      <c r="NCQ62" s="691"/>
      <c r="NCR62" s="691"/>
      <c r="NCS62" s="691"/>
      <c r="NCT62" s="691"/>
      <c r="NCU62" s="691"/>
      <c r="NCV62" s="691"/>
      <c r="NCW62" s="691"/>
      <c r="NCX62" s="691"/>
      <c r="NCY62" s="691"/>
      <c r="NCZ62" s="691"/>
      <c r="NDA62" s="691"/>
      <c r="NDB62" s="691"/>
      <c r="NDC62" s="691"/>
      <c r="NDD62" s="691"/>
      <c r="NDE62" s="691"/>
      <c r="NDF62" s="691"/>
      <c r="NDG62" s="691"/>
      <c r="NDH62" s="691"/>
      <c r="NDI62" s="691"/>
      <c r="NDJ62" s="691"/>
      <c r="NDK62" s="691"/>
      <c r="NDL62" s="691"/>
      <c r="NDM62" s="691"/>
      <c r="NDN62" s="691"/>
      <c r="NDO62" s="691"/>
      <c r="NDP62" s="691"/>
      <c r="NDQ62" s="691"/>
      <c r="NDR62" s="691"/>
      <c r="NDS62" s="691"/>
      <c r="NDT62" s="691"/>
      <c r="NDU62" s="691"/>
      <c r="NDV62" s="691"/>
      <c r="NDW62" s="691"/>
      <c r="NDX62" s="691"/>
      <c r="NDY62" s="691"/>
      <c r="NDZ62" s="691"/>
      <c r="NEA62" s="691"/>
      <c r="NEB62" s="691"/>
      <c r="NEC62" s="691"/>
      <c r="NED62" s="691"/>
      <c r="NEE62" s="691"/>
      <c r="NEF62" s="691"/>
      <c r="NEG62" s="691"/>
      <c r="NEH62" s="691"/>
      <c r="NEI62" s="691"/>
      <c r="NEJ62" s="691"/>
      <c r="NEK62" s="691"/>
      <c r="NEL62" s="691"/>
      <c r="NEM62" s="691"/>
      <c r="NEN62" s="691"/>
      <c r="NEO62" s="691"/>
      <c r="NEP62" s="691"/>
      <c r="NEQ62" s="691"/>
      <c r="NER62" s="691"/>
      <c r="NES62" s="691"/>
      <c r="NET62" s="691"/>
      <c r="NEU62" s="691"/>
      <c r="NEV62" s="691"/>
      <c r="NEW62" s="691"/>
      <c r="NEX62" s="691"/>
      <c r="NEY62" s="691"/>
      <c r="NEZ62" s="691"/>
      <c r="NFA62" s="691"/>
      <c r="NFB62" s="691"/>
      <c r="NFC62" s="691"/>
      <c r="NFD62" s="691"/>
      <c r="NFE62" s="691"/>
      <c r="NFF62" s="691"/>
      <c r="NFG62" s="691"/>
      <c r="NFH62" s="691"/>
      <c r="NFI62" s="691"/>
      <c r="NFJ62" s="691"/>
      <c r="NFK62" s="691"/>
      <c r="NFL62" s="691"/>
      <c r="NFM62" s="691"/>
      <c r="NFN62" s="691"/>
      <c r="NFO62" s="691"/>
      <c r="NFP62" s="691"/>
      <c r="NFQ62" s="691"/>
      <c r="NFR62" s="691"/>
      <c r="NFS62" s="691"/>
      <c r="NFT62" s="691"/>
      <c r="NFU62" s="691"/>
      <c r="NFV62" s="691"/>
      <c r="NFW62" s="691"/>
      <c r="NFX62" s="691"/>
      <c r="NFY62" s="691"/>
      <c r="NFZ62" s="691"/>
      <c r="NGA62" s="691"/>
      <c r="NGB62" s="691"/>
      <c r="NGC62" s="691"/>
      <c r="NGD62" s="691"/>
      <c r="NGE62" s="691"/>
      <c r="NGF62" s="691"/>
      <c r="NGG62" s="691"/>
      <c r="NGH62" s="691"/>
      <c r="NGI62" s="691"/>
      <c r="NGJ62" s="691"/>
      <c r="NGK62" s="691"/>
      <c r="NGL62" s="691"/>
      <c r="NGM62" s="691"/>
      <c r="NGN62" s="691"/>
      <c r="NGO62" s="691"/>
      <c r="NGP62" s="691"/>
      <c r="NGQ62" s="691"/>
      <c r="NGR62" s="691"/>
      <c r="NGS62" s="691"/>
      <c r="NGT62" s="691"/>
      <c r="NGU62" s="691"/>
      <c r="NGV62" s="691"/>
      <c r="NGW62" s="691"/>
      <c r="NGX62" s="691"/>
      <c r="NGY62" s="691"/>
      <c r="NGZ62" s="691"/>
      <c r="NHA62" s="691"/>
      <c r="NHB62" s="691"/>
      <c r="NHC62" s="691"/>
      <c r="NHD62" s="691"/>
      <c r="NHE62" s="691"/>
      <c r="NHF62" s="691"/>
      <c r="NHG62" s="691"/>
      <c r="NHH62" s="691"/>
      <c r="NHI62" s="691"/>
      <c r="NHJ62" s="691"/>
      <c r="NHK62" s="691"/>
      <c r="NHL62" s="691"/>
      <c r="NHM62" s="691"/>
      <c r="NHN62" s="691"/>
      <c r="NHO62" s="691"/>
      <c r="NHP62" s="691"/>
      <c r="NHQ62" s="691"/>
      <c r="NHR62" s="691"/>
      <c r="NHS62" s="691"/>
      <c r="NHT62" s="691"/>
      <c r="NHU62" s="691"/>
      <c r="NHV62" s="691"/>
      <c r="NHW62" s="691"/>
      <c r="NHX62" s="691"/>
      <c r="NHY62" s="691"/>
      <c r="NHZ62" s="691"/>
      <c r="NIA62" s="691"/>
      <c r="NIB62" s="691"/>
      <c r="NIC62" s="691"/>
      <c r="NID62" s="691"/>
      <c r="NIE62" s="691"/>
      <c r="NIF62" s="691"/>
      <c r="NIG62" s="691"/>
      <c r="NIH62" s="691"/>
      <c r="NII62" s="691"/>
      <c r="NIJ62" s="691"/>
      <c r="NIK62" s="691"/>
      <c r="NIL62" s="691"/>
      <c r="NIM62" s="691"/>
      <c r="NIN62" s="691"/>
      <c r="NIO62" s="691"/>
      <c r="NIP62" s="691"/>
      <c r="NIQ62" s="691"/>
      <c r="NIR62" s="691"/>
      <c r="NIS62" s="691"/>
      <c r="NIT62" s="691"/>
      <c r="NIU62" s="691"/>
      <c r="NIV62" s="691"/>
      <c r="NIW62" s="691"/>
      <c r="NIX62" s="691"/>
      <c r="NIY62" s="691"/>
      <c r="NIZ62" s="691"/>
      <c r="NJA62" s="691"/>
      <c r="NJB62" s="691"/>
      <c r="NJC62" s="691"/>
      <c r="NJD62" s="691"/>
      <c r="NJE62" s="691"/>
      <c r="NJF62" s="691"/>
      <c r="NJG62" s="691"/>
      <c r="NJH62" s="691"/>
      <c r="NJI62" s="691"/>
      <c r="NJJ62" s="691"/>
      <c r="NJK62" s="691"/>
      <c r="NJL62" s="691"/>
      <c r="NJM62" s="691"/>
      <c r="NJN62" s="691"/>
      <c r="NJO62" s="691"/>
      <c r="NJP62" s="691"/>
      <c r="NJQ62" s="691"/>
      <c r="NJR62" s="691"/>
      <c r="NJS62" s="691"/>
      <c r="NJT62" s="691"/>
      <c r="NJU62" s="691"/>
      <c r="NJV62" s="691"/>
      <c r="NJW62" s="691"/>
      <c r="NJX62" s="691"/>
      <c r="NJY62" s="691"/>
      <c r="NJZ62" s="691"/>
      <c r="NKA62" s="691"/>
      <c r="NKB62" s="691"/>
      <c r="NKC62" s="691"/>
      <c r="NKD62" s="691"/>
      <c r="NKE62" s="691"/>
      <c r="NKF62" s="691"/>
      <c r="NKG62" s="691"/>
      <c r="NKH62" s="691"/>
      <c r="NKI62" s="691"/>
      <c r="NKJ62" s="691"/>
      <c r="NKK62" s="691"/>
      <c r="NKL62" s="691"/>
      <c r="NKM62" s="691"/>
      <c r="NKN62" s="691"/>
      <c r="NKO62" s="691"/>
      <c r="NKP62" s="691"/>
      <c r="NKQ62" s="691"/>
      <c r="NKR62" s="691"/>
      <c r="NKS62" s="691"/>
      <c r="NKT62" s="691"/>
      <c r="NKU62" s="691"/>
      <c r="NKV62" s="691"/>
      <c r="NKW62" s="691"/>
      <c r="NKX62" s="691"/>
      <c r="NKY62" s="691"/>
      <c r="NKZ62" s="691"/>
      <c r="NLA62" s="691"/>
      <c r="NLB62" s="691"/>
      <c r="NLC62" s="691"/>
      <c r="NLD62" s="691"/>
      <c r="NLE62" s="691"/>
      <c r="NLF62" s="691"/>
      <c r="NLG62" s="691"/>
      <c r="NLH62" s="691"/>
      <c r="NLI62" s="691"/>
      <c r="NLJ62" s="691"/>
      <c r="NLK62" s="691"/>
      <c r="NLL62" s="691"/>
      <c r="NLM62" s="691"/>
      <c r="NLN62" s="691"/>
      <c r="NLO62" s="691"/>
      <c r="NLP62" s="691"/>
      <c r="NLQ62" s="691"/>
      <c r="NLR62" s="691"/>
      <c r="NLS62" s="691"/>
      <c r="NLT62" s="691"/>
      <c r="NLU62" s="691"/>
      <c r="NLV62" s="691"/>
      <c r="NLW62" s="691"/>
      <c r="NLX62" s="691"/>
      <c r="NLY62" s="691"/>
      <c r="NLZ62" s="691"/>
      <c r="NMA62" s="691"/>
      <c r="NMB62" s="691"/>
      <c r="NMC62" s="691"/>
      <c r="NMD62" s="691"/>
      <c r="NME62" s="691"/>
      <c r="NMF62" s="691"/>
      <c r="NMG62" s="691"/>
      <c r="NMH62" s="691"/>
      <c r="NMI62" s="691"/>
      <c r="NMJ62" s="691"/>
      <c r="NMK62" s="691"/>
      <c r="NML62" s="691"/>
      <c r="NMM62" s="691"/>
      <c r="NMN62" s="691"/>
      <c r="NMO62" s="691"/>
      <c r="NMP62" s="691"/>
      <c r="NMQ62" s="691"/>
      <c r="NMR62" s="691"/>
      <c r="NMS62" s="691"/>
      <c r="NMT62" s="691"/>
      <c r="NMU62" s="691"/>
      <c r="NMV62" s="691"/>
      <c r="NMW62" s="691"/>
      <c r="NMX62" s="691"/>
      <c r="NMY62" s="691"/>
      <c r="NMZ62" s="691"/>
      <c r="NNA62" s="691"/>
      <c r="NNB62" s="691"/>
      <c r="NNC62" s="691"/>
      <c r="NND62" s="691"/>
      <c r="NNE62" s="691"/>
      <c r="NNF62" s="691"/>
      <c r="NNG62" s="691"/>
      <c r="NNH62" s="691"/>
      <c r="NNI62" s="691"/>
      <c r="NNJ62" s="691"/>
      <c r="NNK62" s="691"/>
      <c r="NNL62" s="691"/>
      <c r="NNM62" s="691"/>
      <c r="NNN62" s="691"/>
      <c r="NNO62" s="691"/>
      <c r="NNP62" s="691"/>
      <c r="NNQ62" s="691"/>
      <c r="NNR62" s="691"/>
      <c r="NNS62" s="691"/>
      <c r="NNT62" s="691"/>
      <c r="NNU62" s="691"/>
      <c r="NNV62" s="691"/>
      <c r="NNW62" s="691"/>
      <c r="NNX62" s="691"/>
      <c r="NNY62" s="691"/>
      <c r="NNZ62" s="691"/>
      <c r="NOA62" s="691"/>
      <c r="NOB62" s="691"/>
      <c r="NOC62" s="691"/>
      <c r="NOD62" s="691"/>
      <c r="NOE62" s="691"/>
      <c r="NOF62" s="691"/>
      <c r="NOG62" s="691"/>
      <c r="NOH62" s="691"/>
      <c r="NOI62" s="691"/>
      <c r="NOJ62" s="691"/>
      <c r="NOK62" s="691"/>
      <c r="NOL62" s="691"/>
      <c r="NOM62" s="691"/>
      <c r="NON62" s="691"/>
      <c r="NOO62" s="691"/>
      <c r="NOP62" s="691"/>
      <c r="NOQ62" s="691"/>
      <c r="NOR62" s="691"/>
      <c r="NOS62" s="691"/>
      <c r="NOT62" s="691"/>
      <c r="NOU62" s="691"/>
      <c r="NOV62" s="691"/>
      <c r="NOW62" s="691"/>
      <c r="NOX62" s="691"/>
      <c r="NOY62" s="691"/>
      <c r="NOZ62" s="691"/>
      <c r="NPA62" s="691"/>
      <c r="NPB62" s="691"/>
      <c r="NPC62" s="691"/>
      <c r="NPD62" s="691"/>
      <c r="NPE62" s="691"/>
      <c r="NPF62" s="691"/>
      <c r="NPG62" s="691"/>
      <c r="NPH62" s="691"/>
      <c r="NPI62" s="691"/>
      <c r="NPJ62" s="691"/>
      <c r="NPK62" s="691"/>
      <c r="NPL62" s="691"/>
      <c r="NPM62" s="691"/>
      <c r="NPN62" s="691"/>
      <c r="NPO62" s="691"/>
      <c r="NPP62" s="691"/>
      <c r="NPQ62" s="691"/>
      <c r="NPR62" s="691"/>
      <c r="NPS62" s="691"/>
      <c r="NPT62" s="691"/>
      <c r="NPU62" s="691"/>
      <c r="NPV62" s="691"/>
      <c r="NPW62" s="691"/>
      <c r="NPX62" s="691"/>
      <c r="NPY62" s="691"/>
      <c r="NPZ62" s="691"/>
      <c r="NQA62" s="691"/>
      <c r="NQB62" s="691"/>
      <c r="NQC62" s="691"/>
      <c r="NQD62" s="691"/>
      <c r="NQE62" s="691"/>
      <c r="NQF62" s="691"/>
      <c r="NQG62" s="691"/>
      <c r="NQH62" s="691"/>
      <c r="NQI62" s="691"/>
      <c r="NQJ62" s="691"/>
      <c r="NQK62" s="691"/>
      <c r="NQL62" s="691"/>
      <c r="NQM62" s="691"/>
      <c r="NQN62" s="691"/>
      <c r="NQO62" s="691"/>
      <c r="NQP62" s="691"/>
      <c r="NQQ62" s="691"/>
      <c r="NQR62" s="691"/>
      <c r="NQS62" s="691"/>
      <c r="NQT62" s="691"/>
      <c r="NQU62" s="691"/>
      <c r="NQV62" s="691"/>
      <c r="NQW62" s="691"/>
      <c r="NQX62" s="691"/>
      <c r="NQY62" s="691"/>
      <c r="NQZ62" s="691"/>
      <c r="NRA62" s="691"/>
      <c r="NRB62" s="691"/>
      <c r="NRC62" s="691"/>
      <c r="NRD62" s="691"/>
      <c r="NRE62" s="691"/>
      <c r="NRF62" s="691"/>
      <c r="NRG62" s="691"/>
      <c r="NRH62" s="691"/>
      <c r="NRI62" s="691"/>
      <c r="NRJ62" s="691"/>
      <c r="NRK62" s="691"/>
      <c r="NRL62" s="691"/>
      <c r="NRM62" s="691"/>
      <c r="NRN62" s="691"/>
      <c r="NRO62" s="691"/>
      <c r="NRP62" s="691"/>
      <c r="NRQ62" s="691"/>
      <c r="NRR62" s="691"/>
      <c r="NRS62" s="691"/>
      <c r="NRT62" s="691"/>
      <c r="NRU62" s="691"/>
      <c r="NRV62" s="691"/>
      <c r="NRW62" s="691"/>
      <c r="NRX62" s="691"/>
      <c r="NRY62" s="691"/>
      <c r="NRZ62" s="691"/>
      <c r="NSA62" s="691"/>
      <c r="NSB62" s="691"/>
      <c r="NSC62" s="691"/>
      <c r="NSD62" s="691"/>
      <c r="NSE62" s="691"/>
      <c r="NSF62" s="691"/>
      <c r="NSG62" s="691"/>
      <c r="NSH62" s="691"/>
      <c r="NSI62" s="691"/>
      <c r="NSJ62" s="691"/>
      <c r="NSK62" s="691"/>
      <c r="NSL62" s="691"/>
      <c r="NSM62" s="691"/>
      <c r="NSN62" s="691"/>
      <c r="NSO62" s="691"/>
      <c r="NSP62" s="691"/>
      <c r="NSQ62" s="691"/>
      <c r="NSR62" s="691"/>
      <c r="NSS62" s="691"/>
      <c r="NST62" s="691"/>
      <c r="NSU62" s="691"/>
      <c r="NSV62" s="691"/>
      <c r="NSW62" s="691"/>
      <c r="NSX62" s="691"/>
      <c r="NSY62" s="691"/>
      <c r="NSZ62" s="691"/>
      <c r="NTA62" s="691"/>
      <c r="NTB62" s="691"/>
      <c r="NTC62" s="691"/>
      <c r="NTD62" s="691"/>
      <c r="NTE62" s="691"/>
      <c r="NTF62" s="691"/>
      <c r="NTG62" s="691"/>
      <c r="NTH62" s="691"/>
      <c r="NTI62" s="691"/>
      <c r="NTJ62" s="691"/>
      <c r="NTK62" s="691"/>
      <c r="NTL62" s="691"/>
      <c r="NTM62" s="691"/>
      <c r="NTN62" s="691"/>
      <c r="NTO62" s="691"/>
      <c r="NTP62" s="691"/>
      <c r="NTQ62" s="691"/>
      <c r="NTR62" s="691"/>
      <c r="NTS62" s="691"/>
      <c r="NTT62" s="691"/>
      <c r="NTU62" s="691"/>
      <c r="NTV62" s="691"/>
      <c r="NTW62" s="691"/>
      <c r="NTX62" s="691"/>
      <c r="NTY62" s="691"/>
      <c r="NTZ62" s="691"/>
      <c r="NUA62" s="691"/>
      <c r="NUB62" s="691"/>
      <c r="NUC62" s="691"/>
      <c r="NUD62" s="691"/>
      <c r="NUE62" s="691"/>
      <c r="NUF62" s="691"/>
      <c r="NUG62" s="691"/>
      <c r="NUH62" s="691"/>
      <c r="NUI62" s="691"/>
      <c r="NUJ62" s="691"/>
      <c r="NUK62" s="691"/>
      <c r="NUL62" s="691"/>
      <c r="NUM62" s="691"/>
      <c r="NUN62" s="691"/>
      <c r="NUO62" s="691"/>
      <c r="NUP62" s="691"/>
      <c r="NUQ62" s="691"/>
      <c r="NUR62" s="691"/>
      <c r="NUS62" s="691"/>
      <c r="NUT62" s="691"/>
      <c r="NUU62" s="691"/>
      <c r="NUV62" s="691"/>
      <c r="NUW62" s="691"/>
      <c r="NUX62" s="691"/>
      <c r="NUY62" s="691"/>
      <c r="NUZ62" s="691"/>
      <c r="NVA62" s="691"/>
      <c r="NVB62" s="691"/>
      <c r="NVC62" s="691"/>
      <c r="NVD62" s="691"/>
      <c r="NVE62" s="691"/>
      <c r="NVF62" s="691"/>
      <c r="NVG62" s="691"/>
      <c r="NVH62" s="691"/>
      <c r="NVI62" s="691"/>
      <c r="NVJ62" s="691"/>
      <c r="NVK62" s="691"/>
      <c r="NVL62" s="691"/>
      <c r="NVM62" s="691"/>
      <c r="NVN62" s="691"/>
      <c r="NVO62" s="691"/>
      <c r="NVP62" s="691"/>
      <c r="NVQ62" s="691"/>
      <c r="NVR62" s="691"/>
      <c r="NVS62" s="691"/>
      <c r="NVT62" s="691"/>
      <c r="NVU62" s="691"/>
      <c r="NVV62" s="691"/>
      <c r="NVW62" s="691"/>
      <c r="NVX62" s="691"/>
      <c r="NVY62" s="691"/>
      <c r="NVZ62" s="691"/>
      <c r="NWA62" s="691"/>
      <c r="NWB62" s="691"/>
      <c r="NWC62" s="691"/>
      <c r="NWD62" s="691"/>
      <c r="NWE62" s="691"/>
      <c r="NWF62" s="691"/>
      <c r="NWG62" s="691"/>
      <c r="NWH62" s="691"/>
      <c r="NWI62" s="691"/>
      <c r="NWJ62" s="691"/>
      <c r="NWK62" s="691"/>
      <c r="NWL62" s="691"/>
      <c r="NWM62" s="691"/>
      <c r="NWN62" s="691"/>
      <c r="NWO62" s="691"/>
      <c r="NWP62" s="691"/>
      <c r="NWQ62" s="691"/>
      <c r="NWR62" s="691"/>
      <c r="NWS62" s="691"/>
      <c r="NWT62" s="691"/>
      <c r="NWU62" s="691"/>
      <c r="NWV62" s="691"/>
      <c r="NWW62" s="691"/>
      <c r="NWX62" s="691"/>
      <c r="NWY62" s="691"/>
      <c r="NWZ62" s="691"/>
      <c r="NXA62" s="691"/>
      <c r="NXB62" s="691"/>
      <c r="NXC62" s="691"/>
      <c r="NXD62" s="691"/>
      <c r="NXE62" s="691"/>
      <c r="NXF62" s="691"/>
      <c r="NXG62" s="691"/>
      <c r="NXH62" s="691"/>
      <c r="NXI62" s="691"/>
      <c r="NXJ62" s="691"/>
      <c r="NXK62" s="691"/>
      <c r="NXL62" s="691"/>
      <c r="NXM62" s="691"/>
      <c r="NXN62" s="691"/>
      <c r="NXO62" s="691"/>
      <c r="NXP62" s="691"/>
      <c r="NXQ62" s="691"/>
      <c r="NXR62" s="691"/>
      <c r="NXS62" s="691"/>
      <c r="NXT62" s="691"/>
      <c r="NXU62" s="691"/>
      <c r="NXV62" s="691"/>
      <c r="NXW62" s="691"/>
      <c r="NXX62" s="691"/>
      <c r="NXY62" s="691"/>
      <c r="NXZ62" s="691"/>
      <c r="NYA62" s="691"/>
      <c r="NYB62" s="691"/>
      <c r="NYC62" s="691"/>
      <c r="NYD62" s="691"/>
      <c r="NYE62" s="691"/>
      <c r="NYF62" s="691"/>
      <c r="NYG62" s="691"/>
      <c r="NYH62" s="691"/>
      <c r="NYI62" s="691"/>
      <c r="NYJ62" s="691"/>
      <c r="NYK62" s="691"/>
      <c r="NYL62" s="691"/>
      <c r="NYM62" s="691"/>
      <c r="NYN62" s="691"/>
      <c r="NYO62" s="691"/>
      <c r="NYP62" s="691"/>
      <c r="NYQ62" s="691"/>
      <c r="NYR62" s="691"/>
      <c r="NYS62" s="691"/>
      <c r="NYT62" s="691"/>
      <c r="NYU62" s="691"/>
      <c r="NYV62" s="691"/>
      <c r="NYW62" s="691"/>
      <c r="NYX62" s="691"/>
      <c r="NYY62" s="691"/>
      <c r="NYZ62" s="691"/>
      <c r="NZA62" s="691"/>
      <c r="NZB62" s="691"/>
      <c r="NZC62" s="691"/>
      <c r="NZD62" s="691"/>
      <c r="NZE62" s="691"/>
      <c r="NZF62" s="691"/>
      <c r="NZG62" s="691"/>
      <c r="NZH62" s="691"/>
      <c r="NZI62" s="691"/>
      <c r="NZJ62" s="691"/>
      <c r="NZK62" s="691"/>
      <c r="NZL62" s="691"/>
      <c r="NZM62" s="691"/>
      <c r="NZN62" s="691"/>
      <c r="NZO62" s="691"/>
      <c r="NZP62" s="691"/>
      <c r="NZQ62" s="691"/>
      <c r="NZR62" s="691"/>
      <c r="NZS62" s="691"/>
      <c r="NZT62" s="691"/>
      <c r="NZU62" s="691"/>
      <c r="NZV62" s="691"/>
      <c r="NZW62" s="691"/>
      <c r="NZX62" s="691"/>
      <c r="NZY62" s="691"/>
      <c r="NZZ62" s="691"/>
      <c r="OAA62" s="691"/>
      <c r="OAB62" s="691"/>
      <c r="OAC62" s="691"/>
      <c r="OAD62" s="691"/>
      <c r="OAE62" s="691"/>
      <c r="OAF62" s="691"/>
      <c r="OAG62" s="691"/>
      <c r="OAH62" s="691"/>
      <c r="OAI62" s="691"/>
      <c r="OAJ62" s="691"/>
      <c r="OAK62" s="691"/>
      <c r="OAL62" s="691"/>
      <c r="OAM62" s="691"/>
      <c r="OAN62" s="691"/>
      <c r="OAO62" s="691"/>
      <c r="OAP62" s="691"/>
      <c r="OAQ62" s="691"/>
      <c r="OAR62" s="691"/>
      <c r="OAS62" s="691"/>
      <c r="OAT62" s="691"/>
      <c r="OAU62" s="691"/>
      <c r="OAV62" s="691"/>
      <c r="OAW62" s="691"/>
      <c r="OAX62" s="691"/>
      <c r="OAY62" s="691"/>
      <c r="OAZ62" s="691"/>
      <c r="OBA62" s="691"/>
      <c r="OBB62" s="691"/>
      <c r="OBC62" s="691"/>
      <c r="OBD62" s="691"/>
      <c r="OBE62" s="691"/>
      <c r="OBF62" s="691"/>
      <c r="OBG62" s="691"/>
      <c r="OBH62" s="691"/>
      <c r="OBI62" s="691"/>
      <c r="OBJ62" s="691"/>
      <c r="OBK62" s="691"/>
      <c r="OBL62" s="691"/>
      <c r="OBM62" s="691"/>
      <c r="OBN62" s="691"/>
      <c r="OBO62" s="691"/>
      <c r="OBP62" s="691"/>
      <c r="OBQ62" s="691"/>
      <c r="OBR62" s="691"/>
      <c r="OBS62" s="691"/>
      <c r="OBT62" s="691"/>
      <c r="OBU62" s="691"/>
      <c r="OBV62" s="691"/>
      <c r="OBW62" s="691"/>
      <c r="OBX62" s="691"/>
      <c r="OBY62" s="691"/>
      <c r="OBZ62" s="691"/>
      <c r="OCA62" s="691"/>
      <c r="OCB62" s="691"/>
      <c r="OCC62" s="691"/>
      <c r="OCD62" s="691"/>
      <c r="OCE62" s="691"/>
      <c r="OCF62" s="691"/>
      <c r="OCG62" s="691"/>
      <c r="OCH62" s="691"/>
      <c r="OCI62" s="691"/>
      <c r="OCJ62" s="691"/>
      <c r="OCK62" s="691"/>
      <c r="OCL62" s="691"/>
      <c r="OCM62" s="691"/>
      <c r="OCN62" s="691"/>
      <c r="OCO62" s="691"/>
      <c r="OCP62" s="691"/>
      <c r="OCQ62" s="691"/>
      <c r="OCR62" s="691"/>
      <c r="OCS62" s="691"/>
      <c r="OCT62" s="691"/>
      <c r="OCU62" s="691"/>
      <c r="OCV62" s="691"/>
      <c r="OCW62" s="691"/>
      <c r="OCX62" s="691"/>
      <c r="OCY62" s="691"/>
      <c r="OCZ62" s="691"/>
      <c r="ODA62" s="691"/>
      <c r="ODB62" s="691"/>
      <c r="ODC62" s="691"/>
      <c r="ODD62" s="691"/>
      <c r="ODE62" s="691"/>
      <c r="ODF62" s="691"/>
      <c r="ODG62" s="691"/>
      <c r="ODH62" s="691"/>
      <c r="ODI62" s="691"/>
      <c r="ODJ62" s="691"/>
      <c r="ODK62" s="691"/>
      <c r="ODL62" s="691"/>
      <c r="ODM62" s="691"/>
      <c r="ODN62" s="691"/>
      <c r="ODO62" s="691"/>
      <c r="ODP62" s="691"/>
      <c r="ODQ62" s="691"/>
      <c r="ODR62" s="691"/>
      <c r="ODS62" s="691"/>
      <c r="ODT62" s="691"/>
      <c r="ODU62" s="691"/>
      <c r="ODV62" s="691"/>
      <c r="ODW62" s="691"/>
      <c r="ODX62" s="691"/>
      <c r="ODY62" s="691"/>
      <c r="ODZ62" s="691"/>
      <c r="OEA62" s="691"/>
      <c r="OEB62" s="691"/>
      <c r="OEC62" s="691"/>
      <c r="OED62" s="691"/>
      <c r="OEE62" s="691"/>
      <c r="OEF62" s="691"/>
      <c r="OEG62" s="691"/>
      <c r="OEH62" s="691"/>
      <c r="OEI62" s="691"/>
      <c r="OEJ62" s="691"/>
      <c r="OEK62" s="691"/>
      <c r="OEL62" s="691"/>
      <c r="OEM62" s="691"/>
      <c r="OEN62" s="691"/>
      <c r="OEO62" s="691"/>
      <c r="OEP62" s="691"/>
      <c r="OEQ62" s="691"/>
      <c r="OER62" s="691"/>
      <c r="OES62" s="691"/>
      <c r="OET62" s="691"/>
      <c r="OEU62" s="691"/>
      <c r="OEV62" s="691"/>
      <c r="OEW62" s="691"/>
      <c r="OEX62" s="691"/>
      <c r="OEY62" s="691"/>
      <c r="OEZ62" s="691"/>
      <c r="OFA62" s="691"/>
      <c r="OFB62" s="691"/>
      <c r="OFC62" s="691"/>
      <c r="OFD62" s="691"/>
      <c r="OFE62" s="691"/>
      <c r="OFF62" s="691"/>
      <c r="OFG62" s="691"/>
      <c r="OFH62" s="691"/>
      <c r="OFI62" s="691"/>
      <c r="OFJ62" s="691"/>
      <c r="OFK62" s="691"/>
      <c r="OFL62" s="691"/>
      <c r="OFM62" s="691"/>
      <c r="OFN62" s="691"/>
      <c r="OFO62" s="691"/>
      <c r="OFP62" s="691"/>
      <c r="OFQ62" s="691"/>
      <c r="OFR62" s="691"/>
      <c r="OFS62" s="691"/>
      <c r="OFT62" s="691"/>
      <c r="OFU62" s="691"/>
      <c r="OFV62" s="691"/>
      <c r="OFW62" s="691"/>
      <c r="OFX62" s="691"/>
      <c r="OFY62" s="691"/>
      <c r="OFZ62" s="691"/>
      <c r="OGA62" s="691"/>
      <c r="OGB62" s="691"/>
      <c r="OGC62" s="691"/>
      <c r="OGD62" s="691"/>
      <c r="OGE62" s="691"/>
      <c r="OGF62" s="691"/>
      <c r="OGG62" s="691"/>
      <c r="OGH62" s="691"/>
      <c r="OGI62" s="691"/>
      <c r="OGJ62" s="691"/>
      <c r="OGK62" s="691"/>
      <c r="OGL62" s="691"/>
      <c r="OGM62" s="691"/>
      <c r="OGN62" s="691"/>
      <c r="OGO62" s="691"/>
      <c r="OGP62" s="691"/>
      <c r="OGQ62" s="691"/>
      <c r="OGR62" s="691"/>
      <c r="OGS62" s="691"/>
      <c r="OGT62" s="691"/>
      <c r="OGU62" s="691"/>
      <c r="OGV62" s="691"/>
      <c r="OGW62" s="691"/>
      <c r="OGX62" s="691"/>
      <c r="OGY62" s="691"/>
      <c r="OGZ62" s="691"/>
      <c r="OHA62" s="691"/>
      <c r="OHB62" s="691"/>
      <c r="OHC62" s="691"/>
      <c r="OHD62" s="691"/>
      <c r="OHE62" s="691"/>
      <c r="OHF62" s="691"/>
      <c r="OHG62" s="691"/>
      <c r="OHH62" s="691"/>
      <c r="OHI62" s="691"/>
      <c r="OHJ62" s="691"/>
      <c r="OHK62" s="691"/>
      <c r="OHL62" s="691"/>
      <c r="OHM62" s="691"/>
      <c r="OHN62" s="691"/>
      <c r="OHO62" s="691"/>
      <c r="OHP62" s="691"/>
      <c r="OHQ62" s="691"/>
      <c r="OHR62" s="691"/>
      <c r="OHS62" s="691"/>
      <c r="OHT62" s="691"/>
      <c r="OHU62" s="691"/>
      <c r="OHV62" s="691"/>
      <c r="OHW62" s="691"/>
      <c r="OHX62" s="691"/>
      <c r="OHY62" s="691"/>
      <c r="OHZ62" s="691"/>
      <c r="OIA62" s="691"/>
      <c r="OIB62" s="691"/>
      <c r="OIC62" s="691"/>
      <c r="OID62" s="691"/>
      <c r="OIE62" s="691"/>
      <c r="OIF62" s="691"/>
      <c r="OIG62" s="691"/>
      <c r="OIH62" s="691"/>
      <c r="OII62" s="691"/>
      <c r="OIJ62" s="691"/>
      <c r="OIK62" s="691"/>
      <c r="OIL62" s="691"/>
      <c r="OIM62" s="691"/>
      <c r="OIN62" s="691"/>
      <c r="OIO62" s="691"/>
      <c r="OIP62" s="691"/>
      <c r="OIQ62" s="691"/>
      <c r="OIR62" s="691"/>
      <c r="OIS62" s="691"/>
      <c r="OIT62" s="691"/>
      <c r="OIU62" s="691"/>
      <c r="OIV62" s="691"/>
      <c r="OIW62" s="691"/>
      <c r="OIX62" s="691"/>
      <c r="OIY62" s="691"/>
      <c r="OIZ62" s="691"/>
      <c r="OJA62" s="691"/>
      <c r="OJB62" s="691"/>
      <c r="OJC62" s="691"/>
      <c r="OJD62" s="691"/>
      <c r="OJE62" s="691"/>
      <c r="OJF62" s="691"/>
      <c r="OJG62" s="691"/>
      <c r="OJH62" s="691"/>
      <c r="OJI62" s="691"/>
      <c r="OJJ62" s="691"/>
      <c r="OJK62" s="691"/>
      <c r="OJL62" s="691"/>
      <c r="OJM62" s="691"/>
      <c r="OJN62" s="691"/>
      <c r="OJO62" s="691"/>
      <c r="OJP62" s="691"/>
      <c r="OJQ62" s="691"/>
      <c r="OJR62" s="691"/>
      <c r="OJS62" s="691"/>
      <c r="OJT62" s="691"/>
      <c r="OJU62" s="691"/>
      <c r="OJV62" s="691"/>
      <c r="OJW62" s="691"/>
      <c r="OJX62" s="691"/>
      <c r="OJY62" s="691"/>
      <c r="OJZ62" s="691"/>
      <c r="OKA62" s="691"/>
      <c r="OKB62" s="691"/>
      <c r="OKC62" s="691"/>
      <c r="OKD62" s="691"/>
      <c r="OKE62" s="691"/>
      <c r="OKF62" s="691"/>
      <c r="OKG62" s="691"/>
      <c r="OKH62" s="691"/>
      <c r="OKI62" s="691"/>
      <c r="OKJ62" s="691"/>
      <c r="OKK62" s="691"/>
      <c r="OKL62" s="691"/>
      <c r="OKM62" s="691"/>
      <c r="OKN62" s="691"/>
      <c r="OKO62" s="691"/>
      <c r="OKP62" s="691"/>
      <c r="OKQ62" s="691"/>
      <c r="OKR62" s="691"/>
      <c r="OKS62" s="691"/>
      <c r="OKT62" s="691"/>
      <c r="OKU62" s="691"/>
      <c r="OKV62" s="691"/>
      <c r="OKW62" s="691"/>
      <c r="OKX62" s="691"/>
      <c r="OKY62" s="691"/>
      <c r="OKZ62" s="691"/>
      <c r="OLA62" s="691"/>
      <c r="OLB62" s="691"/>
      <c r="OLC62" s="691"/>
      <c r="OLD62" s="691"/>
      <c r="OLE62" s="691"/>
      <c r="OLF62" s="691"/>
      <c r="OLG62" s="691"/>
      <c r="OLH62" s="691"/>
      <c r="OLI62" s="691"/>
      <c r="OLJ62" s="691"/>
      <c r="OLK62" s="691"/>
      <c r="OLL62" s="691"/>
      <c r="OLM62" s="691"/>
      <c r="OLN62" s="691"/>
      <c r="OLO62" s="691"/>
      <c r="OLP62" s="691"/>
      <c r="OLQ62" s="691"/>
      <c r="OLR62" s="691"/>
      <c r="OLS62" s="691"/>
      <c r="OLT62" s="691"/>
      <c r="OLU62" s="691"/>
      <c r="OLV62" s="691"/>
      <c r="OLW62" s="691"/>
      <c r="OLX62" s="691"/>
      <c r="OLY62" s="691"/>
      <c r="OLZ62" s="691"/>
      <c r="OMA62" s="691"/>
      <c r="OMB62" s="691"/>
      <c r="OMC62" s="691"/>
      <c r="OMD62" s="691"/>
      <c r="OME62" s="691"/>
      <c r="OMF62" s="691"/>
      <c r="OMG62" s="691"/>
      <c r="OMH62" s="691"/>
      <c r="OMI62" s="691"/>
      <c r="OMJ62" s="691"/>
      <c r="OMK62" s="691"/>
      <c r="OML62" s="691"/>
      <c r="OMM62" s="691"/>
      <c r="OMN62" s="691"/>
      <c r="OMO62" s="691"/>
      <c r="OMP62" s="691"/>
      <c r="OMQ62" s="691"/>
      <c r="OMR62" s="691"/>
      <c r="OMS62" s="691"/>
      <c r="OMT62" s="691"/>
      <c r="OMU62" s="691"/>
      <c r="OMV62" s="691"/>
      <c r="OMW62" s="691"/>
      <c r="OMX62" s="691"/>
      <c r="OMY62" s="691"/>
      <c r="OMZ62" s="691"/>
      <c r="ONA62" s="691"/>
      <c r="ONB62" s="691"/>
      <c r="ONC62" s="691"/>
      <c r="OND62" s="691"/>
      <c r="ONE62" s="691"/>
      <c r="ONF62" s="691"/>
      <c r="ONG62" s="691"/>
      <c r="ONH62" s="691"/>
      <c r="ONI62" s="691"/>
      <c r="ONJ62" s="691"/>
      <c r="ONK62" s="691"/>
      <c r="ONL62" s="691"/>
      <c r="ONM62" s="691"/>
      <c r="ONN62" s="691"/>
      <c r="ONO62" s="691"/>
      <c r="ONP62" s="691"/>
      <c r="ONQ62" s="691"/>
      <c r="ONR62" s="691"/>
      <c r="ONS62" s="691"/>
      <c r="ONT62" s="691"/>
      <c r="ONU62" s="691"/>
      <c r="ONV62" s="691"/>
      <c r="ONW62" s="691"/>
      <c r="ONX62" s="691"/>
      <c r="ONY62" s="691"/>
      <c r="ONZ62" s="691"/>
      <c r="OOA62" s="691"/>
      <c r="OOB62" s="691"/>
      <c r="OOC62" s="691"/>
      <c r="OOD62" s="691"/>
      <c r="OOE62" s="691"/>
      <c r="OOF62" s="691"/>
      <c r="OOG62" s="691"/>
      <c r="OOH62" s="691"/>
      <c r="OOI62" s="691"/>
      <c r="OOJ62" s="691"/>
      <c r="OOK62" s="691"/>
      <c r="OOL62" s="691"/>
      <c r="OOM62" s="691"/>
      <c r="OON62" s="691"/>
      <c r="OOO62" s="691"/>
      <c r="OOP62" s="691"/>
      <c r="OOQ62" s="691"/>
      <c r="OOR62" s="691"/>
      <c r="OOS62" s="691"/>
      <c r="OOT62" s="691"/>
      <c r="OOU62" s="691"/>
      <c r="OOV62" s="691"/>
      <c r="OOW62" s="691"/>
      <c r="OOX62" s="691"/>
      <c r="OOY62" s="691"/>
      <c r="OOZ62" s="691"/>
      <c r="OPA62" s="691"/>
      <c r="OPB62" s="691"/>
      <c r="OPC62" s="691"/>
      <c r="OPD62" s="691"/>
      <c r="OPE62" s="691"/>
      <c r="OPF62" s="691"/>
      <c r="OPG62" s="691"/>
      <c r="OPH62" s="691"/>
      <c r="OPI62" s="691"/>
      <c r="OPJ62" s="691"/>
      <c r="OPK62" s="691"/>
      <c r="OPL62" s="691"/>
      <c r="OPM62" s="691"/>
      <c r="OPN62" s="691"/>
      <c r="OPO62" s="691"/>
      <c r="OPP62" s="691"/>
      <c r="OPQ62" s="691"/>
      <c r="OPR62" s="691"/>
      <c r="OPS62" s="691"/>
      <c r="OPT62" s="691"/>
      <c r="OPU62" s="691"/>
      <c r="OPV62" s="691"/>
      <c r="OPW62" s="691"/>
      <c r="OPX62" s="691"/>
      <c r="OPY62" s="691"/>
      <c r="OPZ62" s="691"/>
      <c r="OQA62" s="691"/>
      <c r="OQB62" s="691"/>
      <c r="OQC62" s="691"/>
      <c r="OQD62" s="691"/>
      <c r="OQE62" s="691"/>
      <c r="OQF62" s="691"/>
      <c r="OQG62" s="691"/>
      <c r="OQH62" s="691"/>
      <c r="OQI62" s="691"/>
      <c r="OQJ62" s="691"/>
      <c r="OQK62" s="691"/>
      <c r="OQL62" s="691"/>
      <c r="OQM62" s="691"/>
      <c r="OQN62" s="691"/>
      <c r="OQO62" s="691"/>
      <c r="OQP62" s="691"/>
      <c r="OQQ62" s="691"/>
      <c r="OQR62" s="691"/>
      <c r="OQS62" s="691"/>
      <c r="OQT62" s="691"/>
      <c r="OQU62" s="691"/>
      <c r="OQV62" s="691"/>
      <c r="OQW62" s="691"/>
      <c r="OQX62" s="691"/>
      <c r="OQY62" s="691"/>
      <c r="OQZ62" s="691"/>
      <c r="ORA62" s="691"/>
      <c r="ORB62" s="691"/>
      <c r="ORC62" s="691"/>
      <c r="ORD62" s="691"/>
      <c r="ORE62" s="691"/>
      <c r="ORF62" s="691"/>
      <c r="ORG62" s="691"/>
      <c r="ORH62" s="691"/>
      <c r="ORI62" s="691"/>
      <c r="ORJ62" s="691"/>
      <c r="ORK62" s="691"/>
      <c r="ORL62" s="691"/>
      <c r="ORM62" s="691"/>
      <c r="ORN62" s="691"/>
      <c r="ORO62" s="691"/>
      <c r="ORP62" s="691"/>
      <c r="ORQ62" s="691"/>
      <c r="ORR62" s="691"/>
      <c r="ORS62" s="691"/>
      <c r="ORT62" s="691"/>
      <c r="ORU62" s="691"/>
      <c r="ORV62" s="691"/>
      <c r="ORW62" s="691"/>
      <c r="ORX62" s="691"/>
      <c r="ORY62" s="691"/>
      <c r="ORZ62" s="691"/>
      <c r="OSA62" s="691"/>
      <c r="OSB62" s="691"/>
      <c r="OSC62" s="691"/>
      <c r="OSD62" s="691"/>
      <c r="OSE62" s="691"/>
      <c r="OSF62" s="691"/>
      <c r="OSG62" s="691"/>
      <c r="OSH62" s="691"/>
      <c r="OSI62" s="691"/>
      <c r="OSJ62" s="691"/>
      <c r="OSK62" s="691"/>
      <c r="OSL62" s="691"/>
      <c r="OSM62" s="691"/>
      <c r="OSN62" s="691"/>
      <c r="OSO62" s="691"/>
      <c r="OSP62" s="691"/>
      <c r="OSQ62" s="691"/>
      <c r="OSR62" s="691"/>
      <c r="OSS62" s="691"/>
      <c r="OST62" s="691"/>
      <c r="OSU62" s="691"/>
      <c r="OSV62" s="691"/>
      <c r="OSW62" s="691"/>
      <c r="OSX62" s="691"/>
      <c r="OSY62" s="691"/>
      <c r="OSZ62" s="691"/>
      <c r="OTA62" s="691"/>
      <c r="OTB62" s="691"/>
      <c r="OTC62" s="691"/>
      <c r="OTD62" s="691"/>
      <c r="OTE62" s="691"/>
      <c r="OTF62" s="691"/>
      <c r="OTG62" s="691"/>
      <c r="OTH62" s="691"/>
      <c r="OTI62" s="691"/>
      <c r="OTJ62" s="691"/>
      <c r="OTK62" s="691"/>
      <c r="OTL62" s="691"/>
      <c r="OTM62" s="691"/>
      <c r="OTN62" s="691"/>
      <c r="OTO62" s="691"/>
      <c r="OTP62" s="691"/>
      <c r="OTQ62" s="691"/>
      <c r="OTR62" s="691"/>
      <c r="OTS62" s="691"/>
      <c r="OTT62" s="691"/>
      <c r="OTU62" s="691"/>
      <c r="OTV62" s="691"/>
      <c r="OTW62" s="691"/>
      <c r="OTX62" s="691"/>
      <c r="OTY62" s="691"/>
      <c r="OTZ62" s="691"/>
      <c r="OUA62" s="691"/>
      <c r="OUB62" s="691"/>
      <c r="OUC62" s="691"/>
      <c r="OUD62" s="691"/>
      <c r="OUE62" s="691"/>
      <c r="OUF62" s="691"/>
      <c r="OUG62" s="691"/>
      <c r="OUH62" s="691"/>
      <c r="OUI62" s="691"/>
      <c r="OUJ62" s="691"/>
      <c r="OUK62" s="691"/>
      <c r="OUL62" s="691"/>
      <c r="OUM62" s="691"/>
      <c r="OUN62" s="691"/>
      <c r="OUO62" s="691"/>
      <c r="OUP62" s="691"/>
      <c r="OUQ62" s="691"/>
      <c r="OUR62" s="691"/>
      <c r="OUS62" s="691"/>
      <c r="OUT62" s="691"/>
      <c r="OUU62" s="691"/>
      <c r="OUV62" s="691"/>
      <c r="OUW62" s="691"/>
      <c r="OUX62" s="691"/>
      <c r="OUY62" s="691"/>
      <c r="OUZ62" s="691"/>
      <c r="OVA62" s="691"/>
      <c r="OVB62" s="691"/>
      <c r="OVC62" s="691"/>
      <c r="OVD62" s="691"/>
      <c r="OVE62" s="691"/>
      <c r="OVF62" s="691"/>
      <c r="OVG62" s="691"/>
      <c r="OVH62" s="691"/>
      <c r="OVI62" s="691"/>
      <c r="OVJ62" s="691"/>
      <c r="OVK62" s="691"/>
      <c r="OVL62" s="691"/>
      <c r="OVM62" s="691"/>
      <c r="OVN62" s="691"/>
      <c r="OVO62" s="691"/>
      <c r="OVP62" s="691"/>
      <c r="OVQ62" s="691"/>
      <c r="OVR62" s="691"/>
      <c r="OVS62" s="691"/>
      <c r="OVT62" s="691"/>
      <c r="OVU62" s="691"/>
      <c r="OVV62" s="691"/>
      <c r="OVW62" s="691"/>
      <c r="OVX62" s="691"/>
      <c r="OVY62" s="691"/>
      <c r="OVZ62" s="691"/>
      <c r="OWA62" s="691"/>
      <c r="OWB62" s="691"/>
      <c r="OWC62" s="691"/>
      <c r="OWD62" s="691"/>
      <c r="OWE62" s="691"/>
      <c r="OWF62" s="691"/>
      <c r="OWG62" s="691"/>
      <c r="OWH62" s="691"/>
      <c r="OWI62" s="691"/>
      <c r="OWJ62" s="691"/>
      <c r="OWK62" s="691"/>
      <c r="OWL62" s="691"/>
      <c r="OWM62" s="691"/>
      <c r="OWN62" s="691"/>
      <c r="OWO62" s="691"/>
      <c r="OWP62" s="691"/>
      <c r="OWQ62" s="691"/>
      <c r="OWR62" s="691"/>
      <c r="OWS62" s="691"/>
      <c r="OWT62" s="691"/>
      <c r="OWU62" s="691"/>
      <c r="OWV62" s="691"/>
      <c r="OWW62" s="691"/>
      <c r="OWX62" s="691"/>
      <c r="OWY62" s="691"/>
      <c r="OWZ62" s="691"/>
      <c r="OXA62" s="691"/>
      <c r="OXB62" s="691"/>
      <c r="OXC62" s="691"/>
      <c r="OXD62" s="691"/>
      <c r="OXE62" s="691"/>
      <c r="OXF62" s="691"/>
      <c r="OXG62" s="691"/>
      <c r="OXH62" s="691"/>
      <c r="OXI62" s="691"/>
      <c r="OXJ62" s="691"/>
      <c r="OXK62" s="691"/>
      <c r="OXL62" s="691"/>
      <c r="OXM62" s="691"/>
      <c r="OXN62" s="691"/>
      <c r="OXO62" s="691"/>
      <c r="OXP62" s="691"/>
      <c r="OXQ62" s="691"/>
      <c r="OXR62" s="691"/>
      <c r="OXS62" s="691"/>
      <c r="OXT62" s="691"/>
      <c r="OXU62" s="691"/>
      <c r="OXV62" s="691"/>
      <c r="OXW62" s="691"/>
      <c r="OXX62" s="691"/>
      <c r="OXY62" s="691"/>
      <c r="OXZ62" s="691"/>
      <c r="OYA62" s="691"/>
      <c r="OYB62" s="691"/>
      <c r="OYC62" s="691"/>
      <c r="OYD62" s="691"/>
      <c r="OYE62" s="691"/>
      <c r="OYF62" s="691"/>
      <c r="OYG62" s="691"/>
      <c r="OYH62" s="691"/>
      <c r="OYI62" s="691"/>
      <c r="OYJ62" s="691"/>
      <c r="OYK62" s="691"/>
      <c r="OYL62" s="691"/>
      <c r="OYM62" s="691"/>
      <c r="OYN62" s="691"/>
      <c r="OYO62" s="691"/>
      <c r="OYP62" s="691"/>
      <c r="OYQ62" s="691"/>
      <c r="OYR62" s="691"/>
      <c r="OYS62" s="691"/>
      <c r="OYT62" s="691"/>
      <c r="OYU62" s="691"/>
      <c r="OYV62" s="691"/>
      <c r="OYW62" s="691"/>
      <c r="OYX62" s="691"/>
      <c r="OYY62" s="691"/>
      <c r="OYZ62" s="691"/>
      <c r="OZA62" s="691"/>
      <c r="OZB62" s="691"/>
      <c r="OZC62" s="691"/>
      <c r="OZD62" s="691"/>
      <c r="OZE62" s="691"/>
      <c r="OZF62" s="691"/>
      <c r="OZG62" s="691"/>
      <c r="OZH62" s="691"/>
      <c r="OZI62" s="691"/>
      <c r="OZJ62" s="691"/>
      <c r="OZK62" s="691"/>
      <c r="OZL62" s="691"/>
      <c r="OZM62" s="691"/>
      <c r="OZN62" s="691"/>
      <c r="OZO62" s="691"/>
      <c r="OZP62" s="691"/>
      <c r="OZQ62" s="691"/>
      <c r="OZR62" s="691"/>
      <c r="OZS62" s="691"/>
      <c r="OZT62" s="691"/>
      <c r="OZU62" s="691"/>
      <c r="OZV62" s="691"/>
      <c r="OZW62" s="691"/>
      <c r="OZX62" s="691"/>
      <c r="OZY62" s="691"/>
      <c r="OZZ62" s="691"/>
      <c r="PAA62" s="691"/>
      <c r="PAB62" s="691"/>
      <c r="PAC62" s="691"/>
      <c r="PAD62" s="691"/>
      <c r="PAE62" s="691"/>
      <c r="PAF62" s="691"/>
      <c r="PAG62" s="691"/>
      <c r="PAH62" s="691"/>
      <c r="PAI62" s="691"/>
      <c r="PAJ62" s="691"/>
      <c r="PAK62" s="691"/>
      <c r="PAL62" s="691"/>
      <c r="PAM62" s="691"/>
      <c r="PAN62" s="691"/>
      <c r="PAO62" s="691"/>
      <c r="PAP62" s="691"/>
      <c r="PAQ62" s="691"/>
      <c r="PAR62" s="691"/>
      <c r="PAS62" s="691"/>
      <c r="PAT62" s="691"/>
      <c r="PAU62" s="691"/>
      <c r="PAV62" s="691"/>
      <c r="PAW62" s="691"/>
      <c r="PAX62" s="691"/>
      <c r="PAY62" s="691"/>
      <c r="PAZ62" s="691"/>
      <c r="PBA62" s="691"/>
      <c r="PBB62" s="691"/>
      <c r="PBC62" s="691"/>
      <c r="PBD62" s="691"/>
      <c r="PBE62" s="691"/>
      <c r="PBF62" s="691"/>
      <c r="PBG62" s="691"/>
      <c r="PBH62" s="691"/>
      <c r="PBI62" s="691"/>
      <c r="PBJ62" s="691"/>
      <c r="PBK62" s="691"/>
      <c r="PBL62" s="691"/>
      <c r="PBM62" s="691"/>
      <c r="PBN62" s="691"/>
      <c r="PBO62" s="691"/>
      <c r="PBP62" s="691"/>
      <c r="PBQ62" s="691"/>
      <c r="PBR62" s="691"/>
      <c r="PBS62" s="691"/>
      <c r="PBT62" s="691"/>
      <c r="PBU62" s="691"/>
      <c r="PBV62" s="691"/>
      <c r="PBW62" s="691"/>
      <c r="PBX62" s="691"/>
      <c r="PBY62" s="691"/>
      <c r="PBZ62" s="691"/>
      <c r="PCA62" s="691"/>
      <c r="PCB62" s="691"/>
      <c r="PCC62" s="691"/>
      <c r="PCD62" s="691"/>
      <c r="PCE62" s="691"/>
      <c r="PCF62" s="691"/>
      <c r="PCG62" s="691"/>
      <c r="PCH62" s="691"/>
      <c r="PCI62" s="691"/>
      <c r="PCJ62" s="691"/>
      <c r="PCK62" s="691"/>
      <c r="PCL62" s="691"/>
      <c r="PCM62" s="691"/>
      <c r="PCN62" s="691"/>
      <c r="PCO62" s="691"/>
      <c r="PCP62" s="691"/>
      <c r="PCQ62" s="691"/>
      <c r="PCR62" s="691"/>
      <c r="PCS62" s="691"/>
      <c r="PCT62" s="691"/>
      <c r="PCU62" s="691"/>
      <c r="PCV62" s="691"/>
      <c r="PCW62" s="691"/>
      <c r="PCX62" s="691"/>
      <c r="PCY62" s="691"/>
      <c r="PCZ62" s="691"/>
      <c r="PDA62" s="691"/>
      <c r="PDB62" s="691"/>
      <c r="PDC62" s="691"/>
      <c r="PDD62" s="691"/>
      <c r="PDE62" s="691"/>
      <c r="PDF62" s="691"/>
      <c r="PDG62" s="691"/>
      <c r="PDH62" s="691"/>
      <c r="PDI62" s="691"/>
      <c r="PDJ62" s="691"/>
      <c r="PDK62" s="691"/>
      <c r="PDL62" s="691"/>
      <c r="PDM62" s="691"/>
      <c r="PDN62" s="691"/>
      <c r="PDO62" s="691"/>
      <c r="PDP62" s="691"/>
      <c r="PDQ62" s="691"/>
      <c r="PDR62" s="691"/>
      <c r="PDS62" s="691"/>
      <c r="PDT62" s="691"/>
      <c r="PDU62" s="691"/>
      <c r="PDV62" s="691"/>
      <c r="PDW62" s="691"/>
      <c r="PDX62" s="691"/>
      <c r="PDY62" s="691"/>
      <c r="PDZ62" s="691"/>
      <c r="PEA62" s="691"/>
      <c r="PEB62" s="691"/>
      <c r="PEC62" s="691"/>
      <c r="PED62" s="691"/>
      <c r="PEE62" s="691"/>
      <c r="PEF62" s="691"/>
      <c r="PEG62" s="691"/>
      <c r="PEH62" s="691"/>
      <c r="PEI62" s="691"/>
      <c r="PEJ62" s="691"/>
      <c r="PEK62" s="691"/>
      <c r="PEL62" s="691"/>
      <c r="PEM62" s="691"/>
      <c r="PEN62" s="691"/>
      <c r="PEO62" s="691"/>
      <c r="PEP62" s="691"/>
      <c r="PEQ62" s="691"/>
      <c r="PER62" s="691"/>
      <c r="PES62" s="691"/>
      <c r="PET62" s="691"/>
      <c r="PEU62" s="691"/>
      <c r="PEV62" s="691"/>
      <c r="PEW62" s="691"/>
      <c r="PEX62" s="691"/>
      <c r="PEY62" s="691"/>
      <c r="PEZ62" s="691"/>
      <c r="PFA62" s="691"/>
      <c r="PFB62" s="691"/>
      <c r="PFC62" s="691"/>
      <c r="PFD62" s="691"/>
      <c r="PFE62" s="691"/>
      <c r="PFF62" s="691"/>
      <c r="PFG62" s="691"/>
      <c r="PFH62" s="691"/>
      <c r="PFI62" s="691"/>
      <c r="PFJ62" s="691"/>
      <c r="PFK62" s="691"/>
      <c r="PFL62" s="691"/>
      <c r="PFM62" s="691"/>
      <c r="PFN62" s="691"/>
      <c r="PFO62" s="691"/>
      <c r="PFP62" s="691"/>
      <c r="PFQ62" s="691"/>
      <c r="PFR62" s="691"/>
      <c r="PFS62" s="691"/>
      <c r="PFT62" s="691"/>
      <c r="PFU62" s="691"/>
      <c r="PFV62" s="691"/>
      <c r="PFW62" s="691"/>
      <c r="PFX62" s="691"/>
      <c r="PFY62" s="691"/>
      <c r="PFZ62" s="691"/>
      <c r="PGA62" s="691"/>
      <c r="PGB62" s="691"/>
      <c r="PGC62" s="691"/>
      <c r="PGD62" s="691"/>
      <c r="PGE62" s="691"/>
      <c r="PGF62" s="691"/>
      <c r="PGG62" s="691"/>
      <c r="PGH62" s="691"/>
      <c r="PGI62" s="691"/>
      <c r="PGJ62" s="691"/>
      <c r="PGK62" s="691"/>
      <c r="PGL62" s="691"/>
      <c r="PGM62" s="691"/>
      <c r="PGN62" s="691"/>
      <c r="PGO62" s="691"/>
      <c r="PGP62" s="691"/>
      <c r="PGQ62" s="691"/>
      <c r="PGR62" s="691"/>
      <c r="PGS62" s="691"/>
      <c r="PGT62" s="691"/>
      <c r="PGU62" s="691"/>
      <c r="PGV62" s="691"/>
      <c r="PGW62" s="691"/>
      <c r="PGX62" s="691"/>
      <c r="PGY62" s="691"/>
      <c r="PGZ62" s="691"/>
      <c r="PHA62" s="691"/>
      <c r="PHB62" s="691"/>
      <c r="PHC62" s="691"/>
      <c r="PHD62" s="691"/>
      <c r="PHE62" s="691"/>
      <c r="PHF62" s="691"/>
      <c r="PHG62" s="691"/>
      <c r="PHH62" s="691"/>
      <c r="PHI62" s="691"/>
      <c r="PHJ62" s="691"/>
      <c r="PHK62" s="691"/>
      <c r="PHL62" s="691"/>
      <c r="PHM62" s="691"/>
      <c r="PHN62" s="691"/>
      <c r="PHO62" s="691"/>
      <c r="PHP62" s="691"/>
      <c r="PHQ62" s="691"/>
      <c r="PHR62" s="691"/>
      <c r="PHS62" s="691"/>
      <c r="PHT62" s="691"/>
      <c r="PHU62" s="691"/>
      <c r="PHV62" s="691"/>
      <c r="PHW62" s="691"/>
      <c r="PHX62" s="691"/>
      <c r="PHY62" s="691"/>
      <c r="PHZ62" s="691"/>
      <c r="PIA62" s="691"/>
      <c r="PIB62" s="691"/>
      <c r="PIC62" s="691"/>
      <c r="PID62" s="691"/>
      <c r="PIE62" s="691"/>
      <c r="PIF62" s="691"/>
      <c r="PIG62" s="691"/>
      <c r="PIH62" s="691"/>
      <c r="PII62" s="691"/>
      <c r="PIJ62" s="691"/>
      <c r="PIK62" s="691"/>
      <c r="PIL62" s="691"/>
      <c r="PIM62" s="691"/>
      <c r="PIN62" s="691"/>
      <c r="PIO62" s="691"/>
      <c r="PIP62" s="691"/>
      <c r="PIQ62" s="691"/>
      <c r="PIR62" s="691"/>
      <c r="PIS62" s="691"/>
      <c r="PIT62" s="691"/>
      <c r="PIU62" s="691"/>
      <c r="PIV62" s="691"/>
      <c r="PIW62" s="691"/>
      <c r="PIX62" s="691"/>
      <c r="PIY62" s="691"/>
      <c r="PIZ62" s="691"/>
      <c r="PJA62" s="691"/>
      <c r="PJB62" s="691"/>
      <c r="PJC62" s="691"/>
      <c r="PJD62" s="691"/>
      <c r="PJE62" s="691"/>
      <c r="PJF62" s="691"/>
      <c r="PJG62" s="691"/>
      <c r="PJH62" s="691"/>
      <c r="PJI62" s="691"/>
      <c r="PJJ62" s="691"/>
      <c r="PJK62" s="691"/>
      <c r="PJL62" s="691"/>
      <c r="PJM62" s="691"/>
      <c r="PJN62" s="691"/>
      <c r="PJO62" s="691"/>
      <c r="PJP62" s="691"/>
      <c r="PJQ62" s="691"/>
      <c r="PJR62" s="691"/>
      <c r="PJS62" s="691"/>
      <c r="PJT62" s="691"/>
      <c r="PJU62" s="691"/>
      <c r="PJV62" s="691"/>
      <c r="PJW62" s="691"/>
      <c r="PJX62" s="691"/>
      <c r="PJY62" s="691"/>
      <c r="PJZ62" s="691"/>
      <c r="PKA62" s="691"/>
      <c r="PKB62" s="691"/>
      <c r="PKC62" s="691"/>
      <c r="PKD62" s="691"/>
      <c r="PKE62" s="691"/>
      <c r="PKF62" s="691"/>
      <c r="PKG62" s="691"/>
      <c r="PKH62" s="691"/>
      <c r="PKI62" s="691"/>
      <c r="PKJ62" s="691"/>
      <c r="PKK62" s="691"/>
      <c r="PKL62" s="691"/>
      <c r="PKM62" s="691"/>
      <c r="PKN62" s="691"/>
      <c r="PKO62" s="691"/>
      <c r="PKP62" s="691"/>
      <c r="PKQ62" s="691"/>
      <c r="PKR62" s="691"/>
      <c r="PKS62" s="691"/>
      <c r="PKT62" s="691"/>
      <c r="PKU62" s="691"/>
      <c r="PKV62" s="691"/>
      <c r="PKW62" s="691"/>
      <c r="PKX62" s="691"/>
      <c r="PKY62" s="691"/>
      <c r="PKZ62" s="691"/>
      <c r="PLA62" s="691"/>
      <c r="PLB62" s="691"/>
      <c r="PLC62" s="691"/>
      <c r="PLD62" s="691"/>
      <c r="PLE62" s="691"/>
      <c r="PLF62" s="691"/>
      <c r="PLG62" s="691"/>
      <c r="PLH62" s="691"/>
      <c r="PLI62" s="691"/>
      <c r="PLJ62" s="691"/>
      <c r="PLK62" s="691"/>
      <c r="PLL62" s="691"/>
      <c r="PLM62" s="691"/>
      <c r="PLN62" s="691"/>
      <c r="PLO62" s="691"/>
      <c r="PLP62" s="691"/>
      <c r="PLQ62" s="691"/>
      <c r="PLR62" s="691"/>
      <c r="PLS62" s="691"/>
      <c r="PLT62" s="691"/>
      <c r="PLU62" s="691"/>
      <c r="PLV62" s="691"/>
      <c r="PLW62" s="691"/>
      <c r="PLX62" s="691"/>
      <c r="PLY62" s="691"/>
      <c r="PLZ62" s="691"/>
      <c r="PMA62" s="691"/>
      <c r="PMB62" s="691"/>
      <c r="PMC62" s="691"/>
      <c r="PMD62" s="691"/>
      <c r="PME62" s="691"/>
      <c r="PMF62" s="691"/>
      <c r="PMG62" s="691"/>
      <c r="PMH62" s="691"/>
      <c r="PMI62" s="691"/>
      <c r="PMJ62" s="691"/>
      <c r="PMK62" s="691"/>
      <c r="PML62" s="691"/>
      <c r="PMM62" s="691"/>
      <c r="PMN62" s="691"/>
      <c r="PMO62" s="691"/>
      <c r="PMP62" s="691"/>
      <c r="PMQ62" s="691"/>
      <c r="PMR62" s="691"/>
      <c r="PMS62" s="691"/>
      <c r="PMT62" s="691"/>
      <c r="PMU62" s="691"/>
      <c r="PMV62" s="691"/>
      <c r="PMW62" s="691"/>
      <c r="PMX62" s="691"/>
      <c r="PMY62" s="691"/>
      <c r="PMZ62" s="691"/>
      <c r="PNA62" s="691"/>
      <c r="PNB62" s="691"/>
      <c r="PNC62" s="691"/>
      <c r="PND62" s="691"/>
      <c r="PNE62" s="691"/>
      <c r="PNF62" s="691"/>
      <c r="PNG62" s="691"/>
      <c r="PNH62" s="691"/>
      <c r="PNI62" s="691"/>
      <c r="PNJ62" s="691"/>
      <c r="PNK62" s="691"/>
      <c r="PNL62" s="691"/>
      <c r="PNM62" s="691"/>
      <c r="PNN62" s="691"/>
      <c r="PNO62" s="691"/>
      <c r="PNP62" s="691"/>
      <c r="PNQ62" s="691"/>
      <c r="PNR62" s="691"/>
      <c r="PNS62" s="691"/>
      <c r="PNT62" s="691"/>
      <c r="PNU62" s="691"/>
      <c r="PNV62" s="691"/>
      <c r="PNW62" s="691"/>
      <c r="PNX62" s="691"/>
      <c r="PNY62" s="691"/>
      <c r="PNZ62" s="691"/>
      <c r="POA62" s="691"/>
      <c r="POB62" s="691"/>
      <c r="POC62" s="691"/>
      <c r="POD62" s="691"/>
      <c r="POE62" s="691"/>
      <c r="POF62" s="691"/>
      <c r="POG62" s="691"/>
      <c r="POH62" s="691"/>
      <c r="POI62" s="691"/>
      <c r="POJ62" s="691"/>
      <c r="POK62" s="691"/>
      <c r="POL62" s="691"/>
      <c r="POM62" s="691"/>
      <c r="PON62" s="691"/>
      <c r="POO62" s="691"/>
      <c r="POP62" s="691"/>
      <c r="POQ62" s="691"/>
      <c r="POR62" s="691"/>
      <c r="POS62" s="691"/>
      <c r="POT62" s="691"/>
      <c r="POU62" s="691"/>
      <c r="POV62" s="691"/>
      <c r="POW62" s="691"/>
      <c r="POX62" s="691"/>
      <c r="POY62" s="691"/>
      <c r="POZ62" s="691"/>
      <c r="PPA62" s="691"/>
      <c r="PPB62" s="691"/>
      <c r="PPC62" s="691"/>
      <c r="PPD62" s="691"/>
      <c r="PPE62" s="691"/>
      <c r="PPF62" s="691"/>
      <c r="PPG62" s="691"/>
      <c r="PPH62" s="691"/>
      <c r="PPI62" s="691"/>
      <c r="PPJ62" s="691"/>
      <c r="PPK62" s="691"/>
      <c r="PPL62" s="691"/>
      <c r="PPM62" s="691"/>
      <c r="PPN62" s="691"/>
      <c r="PPO62" s="691"/>
      <c r="PPP62" s="691"/>
      <c r="PPQ62" s="691"/>
      <c r="PPR62" s="691"/>
      <c r="PPS62" s="691"/>
      <c r="PPT62" s="691"/>
      <c r="PPU62" s="691"/>
      <c r="PPV62" s="691"/>
      <c r="PPW62" s="691"/>
      <c r="PPX62" s="691"/>
      <c r="PPY62" s="691"/>
      <c r="PPZ62" s="691"/>
      <c r="PQA62" s="691"/>
      <c r="PQB62" s="691"/>
      <c r="PQC62" s="691"/>
      <c r="PQD62" s="691"/>
      <c r="PQE62" s="691"/>
      <c r="PQF62" s="691"/>
      <c r="PQG62" s="691"/>
      <c r="PQH62" s="691"/>
      <c r="PQI62" s="691"/>
      <c r="PQJ62" s="691"/>
      <c r="PQK62" s="691"/>
      <c r="PQL62" s="691"/>
      <c r="PQM62" s="691"/>
      <c r="PQN62" s="691"/>
      <c r="PQO62" s="691"/>
      <c r="PQP62" s="691"/>
      <c r="PQQ62" s="691"/>
      <c r="PQR62" s="691"/>
      <c r="PQS62" s="691"/>
      <c r="PQT62" s="691"/>
      <c r="PQU62" s="691"/>
      <c r="PQV62" s="691"/>
      <c r="PQW62" s="691"/>
      <c r="PQX62" s="691"/>
      <c r="PQY62" s="691"/>
      <c r="PQZ62" s="691"/>
      <c r="PRA62" s="691"/>
      <c r="PRB62" s="691"/>
      <c r="PRC62" s="691"/>
      <c r="PRD62" s="691"/>
      <c r="PRE62" s="691"/>
      <c r="PRF62" s="691"/>
      <c r="PRG62" s="691"/>
      <c r="PRH62" s="691"/>
      <c r="PRI62" s="691"/>
      <c r="PRJ62" s="691"/>
      <c r="PRK62" s="691"/>
      <c r="PRL62" s="691"/>
      <c r="PRM62" s="691"/>
      <c r="PRN62" s="691"/>
      <c r="PRO62" s="691"/>
      <c r="PRP62" s="691"/>
      <c r="PRQ62" s="691"/>
      <c r="PRR62" s="691"/>
      <c r="PRS62" s="691"/>
      <c r="PRT62" s="691"/>
      <c r="PRU62" s="691"/>
      <c r="PRV62" s="691"/>
      <c r="PRW62" s="691"/>
      <c r="PRX62" s="691"/>
      <c r="PRY62" s="691"/>
      <c r="PRZ62" s="691"/>
      <c r="PSA62" s="691"/>
      <c r="PSB62" s="691"/>
      <c r="PSC62" s="691"/>
      <c r="PSD62" s="691"/>
      <c r="PSE62" s="691"/>
      <c r="PSF62" s="691"/>
      <c r="PSG62" s="691"/>
      <c r="PSH62" s="691"/>
      <c r="PSI62" s="691"/>
      <c r="PSJ62" s="691"/>
      <c r="PSK62" s="691"/>
      <c r="PSL62" s="691"/>
      <c r="PSM62" s="691"/>
      <c r="PSN62" s="691"/>
      <c r="PSO62" s="691"/>
      <c r="PSP62" s="691"/>
      <c r="PSQ62" s="691"/>
      <c r="PSR62" s="691"/>
      <c r="PSS62" s="691"/>
      <c r="PST62" s="691"/>
      <c r="PSU62" s="691"/>
      <c r="PSV62" s="691"/>
      <c r="PSW62" s="691"/>
      <c r="PSX62" s="691"/>
      <c r="PSY62" s="691"/>
      <c r="PSZ62" s="691"/>
      <c r="PTA62" s="691"/>
      <c r="PTB62" s="691"/>
      <c r="PTC62" s="691"/>
      <c r="PTD62" s="691"/>
      <c r="PTE62" s="691"/>
      <c r="PTF62" s="691"/>
      <c r="PTG62" s="691"/>
      <c r="PTH62" s="691"/>
      <c r="PTI62" s="691"/>
      <c r="PTJ62" s="691"/>
      <c r="PTK62" s="691"/>
      <c r="PTL62" s="691"/>
      <c r="PTM62" s="691"/>
      <c r="PTN62" s="691"/>
      <c r="PTO62" s="691"/>
      <c r="PTP62" s="691"/>
      <c r="PTQ62" s="691"/>
      <c r="PTR62" s="691"/>
      <c r="PTS62" s="691"/>
      <c r="PTT62" s="691"/>
      <c r="PTU62" s="691"/>
      <c r="PTV62" s="691"/>
      <c r="PTW62" s="691"/>
      <c r="PTX62" s="691"/>
      <c r="PTY62" s="691"/>
      <c r="PTZ62" s="691"/>
      <c r="PUA62" s="691"/>
      <c r="PUB62" s="691"/>
      <c r="PUC62" s="691"/>
      <c r="PUD62" s="691"/>
      <c r="PUE62" s="691"/>
      <c r="PUF62" s="691"/>
      <c r="PUG62" s="691"/>
      <c r="PUH62" s="691"/>
      <c r="PUI62" s="691"/>
      <c r="PUJ62" s="691"/>
      <c r="PUK62" s="691"/>
      <c r="PUL62" s="691"/>
      <c r="PUM62" s="691"/>
      <c r="PUN62" s="691"/>
      <c r="PUO62" s="691"/>
      <c r="PUP62" s="691"/>
      <c r="PUQ62" s="691"/>
      <c r="PUR62" s="691"/>
      <c r="PUS62" s="691"/>
      <c r="PUT62" s="691"/>
      <c r="PUU62" s="691"/>
      <c r="PUV62" s="691"/>
      <c r="PUW62" s="691"/>
      <c r="PUX62" s="691"/>
      <c r="PUY62" s="691"/>
      <c r="PUZ62" s="691"/>
      <c r="PVA62" s="691"/>
      <c r="PVB62" s="691"/>
      <c r="PVC62" s="691"/>
      <c r="PVD62" s="691"/>
      <c r="PVE62" s="691"/>
      <c r="PVF62" s="691"/>
      <c r="PVG62" s="691"/>
      <c r="PVH62" s="691"/>
      <c r="PVI62" s="691"/>
      <c r="PVJ62" s="691"/>
      <c r="PVK62" s="691"/>
      <c r="PVL62" s="691"/>
      <c r="PVM62" s="691"/>
      <c r="PVN62" s="691"/>
      <c r="PVO62" s="691"/>
      <c r="PVP62" s="691"/>
      <c r="PVQ62" s="691"/>
      <c r="PVR62" s="691"/>
      <c r="PVS62" s="691"/>
      <c r="PVT62" s="691"/>
      <c r="PVU62" s="691"/>
      <c r="PVV62" s="691"/>
      <c r="PVW62" s="691"/>
      <c r="PVX62" s="691"/>
      <c r="PVY62" s="691"/>
      <c r="PVZ62" s="691"/>
      <c r="PWA62" s="691"/>
      <c r="PWB62" s="691"/>
      <c r="PWC62" s="691"/>
      <c r="PWD62" s="691"/>
      <c r="PWE62" s="691"/>
      <c r="PWF62" s="691"/>
      <c r="PWG62" s="691"/>
      <c r="PWH62" s="691"/>
      <c r="PWI62" s="691"/>
      <c r="PWJ62" s="691"/>
      <c r="PWK62" s="691"/>
      <c r="PWL62" s="691"/>
      <c r="PWM62" s="691"/>
      <c r="PWN62" s="691"/>
      <c r="PWO62" s="691"/>
      <c r="PWP62" s="691"/>
      <c r="PWQ62" s="691"/>
      <c r="PWR62" s="691"/>
      <c r="PWS62" s="691"/>
      <c r="PWT62" s="691"/>
      <c r="PWU62" s="691"/>
      <c r="PWV62" s="691"/>
      <c r="PWW62" s="691"/>
      <c r="PWX62" s="691"/>
      <c r="PWY62" s="691"/>
      <c r="PWZ62" s="691"/>
      <c r="PXA62" s="691"/>
      <c r="PXB62" s="691"/>
      <c r="PXC62" s="691"/>
      <c r="PXD62" s="691"/>
      <c r="PXE62" s="691"/>
      <c r="PXF62" s="691"/>
      <c r="PXG62" s="691"/>
      <c r="PXH62" s="691"/>
      <c r="PXI62" s="691"/>
      <c r="PXJ62" s="691"/>
      <c r="PXK62" s="691"/>
      <c r="PXL62" s="691"/>
      <c r="PXM62" s="691"/>
      <c r="PXN62" s="691"/>
      <c r="PXO62" s="691"/>
      <c r="PXP62" s="691"/>
      <c r="PXQ62" s="691"/>
      <c r="PXR62" s="691"/>
      <c r="PXS62" s="691"/>
      <c r="PXT62" s="691"/>
      <c r="PXU62" s="691"/>
      <c r="PXV62" s="691"/>
      <c r="PXW62" s="691"/>
      <c r="PXX62" s="691"/>
      <c r="PXY62" s="691"/>
      <c r="PXZ62" s="691"/>
      <c r="PYA62" s="691"/>
      <c r="PYB62" s="691"/>
      <c r="PYC62" s="691"/>
      <c r="PYD62" s="691"/>
      <c r="PYE62" s="691"/>
      <c r="PYF62" s="691"/>
      <c r="PYG62" s="691"/>
      <c r="PYH62" s="691"/>
      <c r="PYI62" s="691"/>
      <c r="PYJ62" s="691"/>
      <c r="PYK62" s="691"/>
      <c r="PYL62" s="691"/>
      <c r="PYM62" s="691"/>
      <c r="PYN62" s="691"/>
      <c r="PYO62" s="691"/>
      <c r="PYP62" s="691"/>
      <c r="PYQ62" s="691"/>
      <c r="PYR62" s="691"/>
      <c r="PYS62" s="691"/>
      <c r="PYT62" s="691"/>
      <c r="PYU62" s="691"/>
      <c r="PYV62" s="691"/>
      <c r="PYW62" s="691"/>
      <c r="PYX62" s="691"/>
      <c r="PYY62" s="691"/>
      <c r="PYZ62" s="691"/>
      <c r="PZA62" s="691"/>
      <c r="PZB62" s="691"/>
      <c r="PZC62" s="691"/>
      <c r="PZD62" s="691"/>
      <c r="PZE62" s="691"/>
      <c r="PZF62" s="691"/>
      <c r="PZG62" s="691"/>
      <c r="PZH62" s="691"/>
      <c r="PZI62" s="691"/>
      <c r="PZJ62" s="691"/>
      <c r="PZK62" s="691"/>
      <c r="PZL62" s="691"/>
      <c r="PZM62" s="691"/>
      <c r="PZN62" s="691"/>
      <c r="PZO62" s="691"/>
      <c r="PZP62" s="691"/>
      <c r="PZQ62" s="691"/>
      <c r="PZR62" s="691"/>
      <c r="PZS62" s="691"/>
      <c r="PZT62" s="691"/>
      <c r="PZU62" s="691"/>
      <c r="PZV62" s="691"/>
      <c r="PZW62" s="691"/>
      <c r="PZX62" s="691"/>
      <c r="PZY62" s="691"/>
      <c r="PZZ62" s="691"/>
      <c r="QAA62" s="691"/>
      <c r="QAB62" s="691"/>
      <c r="QAC62" s="691"/>
      <c r="QAD62" s="691"/>
      <c r="QAE62" s="691"/>
      <c r="QAF62" s="691"/>
      <c r="QAG62" s="691"/>
      <c r="QAH62" s="691"/>
      <c r="QAI62" s="691"/>
      <c r="QAJ62" s="691"/>
      <c r="QAK62" s="691"/>
      <c r="QAL62" s="691"/>
      <c r="QAM62" s="691"/>
      <c r="QAN62" s="691"/>
      <c r="QAO62" s="691"/>
      <c r="QAP62" s="691"/>
      <c r="QAQ62" s="691"/>
      <c r="QAR62" s="691"/>
      <c r="QAS62" s="691"/>
      <c r="QAT62" s="691"/>
      <c r="QAU62" s="691"/>
      <c r="QAV62" s="691"/>
      <c r="QAW62" s="691"/>
      <c r="QAX62" s="691"/>
      <c r="QAY62" s="691"/>
      <c r="QAZ62" s="691"/>
      <c r="QBA62" s="691"/>
      <c r="QBB62" s="691"/>
      <c r="QBC62" s="691"/>
      <c r="QBD62" s="691"/>
      <c r="QBE62" s="691"/>
      <c r="QBF62" s="691"/>
      <c r="QBG62" s="691"/>
      <c r="QBH62" s="691"/>
      <c r="QBI62" s="691"/>
      <c r="QBJ62" s="691"/>
      <c r="QBK62" s="691"/>
      <c r="QBL62" s="691"/>
      <c r="QBM62" s="691"/>
      <c r="QBN62" s="691"/>
      <c r="QBO62" s="691"/>
      <c r="QBP62" s="691"/>
      <c r="QBQ62" s="691"/>
      <c r="QBR62" s="691"/>
      <c r="QBS62" s="691"/>
      <c r="QBT62" s="691"/>
      <c r="QBU62" s="691"/>
      <c r="QBV62" s="691"/>
      <c r="QBW62" s="691"/>
      <c r="QBX62" s="691"/>
      <c r="QBY62" s="691"/>
      <c r="QBZ62" s="691"/>
      <c r="QCA62" s="691"/>
      <c r="QCB62" s="691"/>
      <c r="QCC62" s="691"/>
      <c r="QCD62" s="691"/>
      <c r="QCE62" s="691"/>
      <c r="QCF62" s="691"/>
      <c r="QCG62" s="691"/>
      <c r="QCH62" s="691"/>
      <c r="QCI62" s="691"/>
      <c r="QCJ62" s="691"/>
      <c r="QCK62" s="691"/>
      <c r="QCL62" s="691"/>
      <c r="QCM62" s="691"/>
      <c r="QCN62" s="691"/>
      <c r="QCO62" s="691"/>
      <c r="QCP62" s="691"/>
      <c r="QCQ62" s="691"/>
      <c r="QCR62" s="691"/>
      <c r="QCS62" s="691"/>
      <c r="QCT62" s="691"/>
      <c r="QCU62" s="691"/>
      <c r="QCV62" s="691"/>
      <c r="QCW62" s="691"/>
      <c r="QCX62" s="691"/>
      <c r="QCY62" s="691"/>
      <c r="QCZ62" s="691"/>
      <c r="QDA62" s="691"/>
      <c r="QDB62" s="691"/>
      <c r="QDC62" s="691"/>
      <c r="QDD62" s="691"/>
      <c r="QDE62" s="691"/>
      <c r="QDF62" s="691"/>
      <c r="QDG62" s="691"/>
      <c r="QDH62" s="691"/>
      <c r="QDI62" s="691"/>
      <c r="QDJ62" s="691"/>
      <c r="QDK62" s="691"/>
      <c r="QDL62" s="691"/>
      <c r="QDM62" s="691"/>
      <c r="QDN62" s="691"/>
      <c r="QDO62" s="691"/>
      <c r="QDP62" s="691"/>
      <c r="QDQ62" s="691"/>
      <c r="QDR62" s="691"/>
      <c r="QDS62" s="691"/>
      <c r="QDT62" s="691"/>
      <c r="QDU62" s="691"/>
      <c r="QDV62" s="691"/>
      <c r="QDW62" s="691"/>
      <c r="QDX62" s="691"/>
      <c r="QDY62" s="691"/>
      <c r="QDZ62" s="691"/>
      <c r="QEA62" s="691"/>
      <c r="QEB62" s="691"/>
      <c r="QEC62" s="691"/>
      <c r="QED62" s="691"/>
      <c r="QEE62" s="691"/>
      <c r="QEF62" s="691"/>
      <c r="QEG62" s="691"/>
      <c r="QEH62" s="691"/>
      <c r="QEI62" s="691"/>
      <c r="QEJ62" s="691"/>
      <c r="QEK62" s="691"/>
      <c r="QEL62" s="691"/>
      <c r="QEM62" s="691"/>
      <c r="QEN62" s="691"/>
      <c r="QEO62" s="691"/>
      <c r="QEP62" s="691"/>
      <c r="QEQ62" s="691"/>
      <c r="QER62" s="691"/>
      <c r="QES62" s="691"/>
      <c r="QET62" s="691"/>
      <c r="QEU62" s="691"/>
      <c r="QEV62" s="691"/>
      <c r="QEW62" s="691"/>
      <c r="QEX62" s="691"/>
      <c r="QEY62" s="691"/>
      <c r="QEZ62" s="691"/>
      <c r="QFA62" s="691"/>
      <c r="QFB62" s="691"/>
      <c r="QFC62" s="691"/>
      <c r="QFD62" s="691"/>
      <c r="QFE62" s="691"/>
      <c r="QFF62" s="691"/>
      <c r="QFG62" s="691"/>
      <c r="QFH62" s="691"/>
      <c r="QFI62" s="691"/>
      <c r="QFJ62" s="691"/>
      <c r="QFK62" s="691"/>
      <c r="QFL62" s="691"/>
      <c r="QFM62" s="691"/>
      <c r="QFN62" s="691"/>
      <c r="QFO62" s="691"/>
      <c r="QFP62" s="691"/>
      <c r="QFQ62" s="691"/>
      <c r="QFR62" s="691"/>
      <c r="QFS62" s="691"/>
      <c r="QFT62" s="691"/>
      <c r="QFU62" s="691"/>
      <c r="QFV62" s="691"/>
      <c r="QFW62" s="691"/>
      <c r="QFX62" s="691"/>
      <c r="QFY62" s="691"/>
      <c r="QFZ62" s="691"/>
      <c r="QGA62" s="691"/>
      <c r="QGB62" s="691"/>
      <c r="QGC62" s="691"/>
      <c r="QGD62" s="691"/>
      <c r="QGE62" s="691"/>
      <c r="QGF62" s="691"/>
      <c r="QGG62" s="691"/>
      <c r="QGH62" s="691"/>
      <c r="QGI62" s="691"/>
      <c r="QGJ62" s="691"/>
      <c r="QGK62" s="691"/>
      <c r="QGL62" s="691"/>
      <c r="QGM62" s="691"/>
      <c r="QGN62" s="691"/>
      <c r="QGO62" s="691"/>
      <c r="QGP62" s="691"/>
      <c r="QGQ62" s="691"/>
      <c r="QGR62" s="691"/>
      <c r="QGS62" s="691"/>
      <c r="QGT62" s="691"/>
      <c r="QGU62" s="691"/>
      <c r="QGV62" s="691"/>
      <c r="QGW62" s="691"/>
      <c r="QGX62" s="691"/>
      <c r="QGY62" s="691"/>
      <c r="QGZ62" s="691"/>
      <c r="QHA62" s="691"/>
      <c r="QHB62" s="691"/>
      <c r="QHC62" s="691"/>
      <c r="QHD62" s="691"/>
      <c r="QHE62" s="691"/>
      <c r="QHF62" s="691"/>
      <c r="QHG62" s="691"/>
      <c r="QHH62" s="691"/>
      <c r="QHI62" s="691"/>
      <c r="QHJ62" s="691"/>
      <c r="QHK62" s="691"/>
      <c r="QHL62" s="691"/>
      <c r="QHM62" s="691"/>
      <c r="QHN62" s="691"/>
      <c r="QHO62" s="691"/>
      <c r="QHP62" s="691"/>
      <c r="QHQ62" s="691"/>
      <c r="QHR62" s="691"/>
      <c r="QHS62" s="691"/>
      <c r="QHT62" s="691"/>
      <c r="QHU62" s="691"/>
      <c r="QHV62" s="691"/>
      <c r="QHW62" s="691"/>
      <c r="QHX62" s="691"/>
      <c r="QHY62" s="691"/>
      <c r="QHZ62" s="691"/>
      <c r="QIA62" s="691"/>
      <c r="QIB62" s="691"/>
      <c r="QIC62" s="691"/>
      <c r="QID62" s="691"/>
      <c r="QIE62" s="691"/>
      <c r="QIF62" s="691"/>
      <c r="QIG62" s="691"/>
      <c r="QIH62" s="691"/>
      <c r="QII62" s="691"/>
      <c r="QIJ62" s="691"/>
      <c r="QIK62" s="691"/>
      <c r="QIL62" s="691"/>
      <c r="QIM62" s="691"/>
      <c r="QIN62" s="691"/>
      <c r="QIO62" s="691"/>
      <c r="QIP62" s="691"/>
      <c r="QIQ62" s="691"/>
      <c r="QIR62" s="691"/>
      <c r="QIS62" s="691"/>
      <c r="QIT62" s="691"/>
      <c r="QIU62" s="691"/>
      <c r="QIV62" s="691"/>
      <c r="QIW62" s="691"/>
      <c r="QIX62" s="691"/>
      <c r="QIY62" s="691"/>
      <c r="QIZ62" s="691"/>
      <c r="QJA62" s="691"/>
      <c r="QJB62" s="691"/>
      <c r="QJC62" s="691"/>
      <c r="QJD62" s="691"/>
      <c r="QJE62" s="691"/>
      <c r="QJF62" s="691"/>
      <c r="QJG62" s="691"/>
      <c r="QJH62" s="691"/>
      <c r="QJI62" s="691"/>
      <c r="QJJ62" s="691"/>
      <c r="QJK62" s="691"/>
      <c r="QJL62" s="691"/>
      <c r="QJM62" s="691"/>
      <c r="QJN62" s="691"/>
      <c r="QJO62" s="691"/>
      <c r="QJP62" s="691"/>
      <c r="QJQ62" s="691"/>
      <c r="QJR62" s="691"/>
      <c r="QJS62" s="691"/>
      <c r="QJT62" s="691"/>
      <c r="QJU62" s="691"/>
      <c r="QJV62" s="691"/>
      <c r="QJW62" s="691"/>
      <c r="QJX62" s="691"/>
      <c r="QJY62" s="691"/>
      <c r="QJZ62" s="691"/>
      <c r="QKA62" s="691"/>
      <c r="QKB62" s="691"/>
      <c r="QKC62" s="691"/>
      <c r="QKD62" s="691"/>
      <c r="QKE62" s="691"/>
      <c r="QKF62" s="691"/>
      <c r="QKG62" s="691"/>
      <c r="QKH62" s="691"/>
      <c r="QKI62" s="691"/>
      <c r="QKJ62" s="691"/>
      <c r="QKK62" s="691"/>
      <c r="QKL62" s="691"/>
      <c r="QKM62" s="691"/>
      <c r="QKN62" s="691"/>
      <c r="QKO62" s="691"/>
      <c r="QKP62" s="691"/>
      <c r="QKQ62" s="691"/>
      <c r="QKR62" s="691"/>
      <c r="QKS62" s="691"/>
      <c r="QKT62" s="691"/>
      <c r="QKU62" s="691"/>
      <c r="QKV62" s="691"/>
      <c r="QKW62" s="691"/>
      <c r="QKX62" s="691"/>
      <c r="QKY62" s="691"/>
      <c r="QKZ62" s="691"/>
      <c r="QLA62" s="691"/>
      <c r="QLB62" s="691"/>
      <c r="QLC62" s="691"/>
      <c r="QLD62" s="691"/>
      <c r="QLE62" s="691"/>
      <c r="QLF62" s="691"/>
      <c r="QLG62" s="691"/>
      <c r="QLH62" s="691"/>
      <c r="QLI62" s="691"/>
      <c r="QLJ62" s="691"/>
      <c r="QLK62" s="691"/>
      <c r="QLL62" s="691"/>
      <c r="QLM62" s="691"/>
      <c r="QLN62" s="691"/>
      <c r="QLO62" s="691"/>
      <c r="QLP62" s="691"/>
      <c r="QLQ62" s="691"/>
      <c r="QLR62" s="691"/>
      <c r="QLS62" s="691"/>
      <c r="QLT62" s="691"/>
      <c r="QLU62" s="691"/>
      <c r="QLV62" s="691"/>
      <c r="QLW62" s="691"/>
      <c r="QLX62" s="691"/>
      <c r="QLY62" s="691"/>
      <c r="QLZ62" s="691"/>
      <c r="QMA62" s="691"/>
      <c r="QMB62" s="691"/>
      <c r="QMC62" s="691"/>
      <c r="QMD62" s="691"/>
      <c r="QME62" s="691"/>
      <c r="QMF62" s="691"/>
      <c r="QMG62" s="691"/>
      <c r="QMH62" s="691"/>
      <c r="QMI62" s="691"/>
      <c r="QMJ62" s="691"/>
      <c r="QMK62" s="691"/>
      <c r="QML62" s="691"/>
      <c r="QMM62" s="691"/>
      <c r="QMN62" s="691"/>
      <c r="QMO62" s="691"/>
      <c r="QMP62" s="691"/>
      <c r="QMQ62" s="691"/>
      <c r="QMR62" s="691"/>
      <c r="QMS62" s="691"/>
      <c r="QMT62" s="691"/>
      <c r="QMU62" s="691"/>
      <c r="QMV62" s="691"/>
      <c r="QMW62" s="691"/>
      <c r="QMX62" s="691"/>
      <c r="QMY62" s="691"/>
      <c r="QMZ62" s="691"/>
      <c r="QNA62" s="691"/>
      <c r="QNB62" s="691"/>
      <c r="QNC62" s="691"/>
      <c r="QND62" s="691"/>
      <c r="QNE62" s="691"/>
      <c r="QNF62" s="691"/>
      <c r="QNG62" s="691"/>
      <c r="QNH62" s="691"/>
      <c r="QNI62" s="691"/>
      <c r="QNJ62" s="691"/>
      <c r="QNK62" s="691"/>
      <c r="QNL62" s="691"/>
      <c r="QNM62" s="691"/>
      <c r="QNN62" s="691"/>
      <c r="QNO62" s="691"/>
      <c r="QNP62" s="691"/>
      <c r="QNQ62" s="691"/>
      <c r="QNR62" s="691"/>
      <c r="QNS62" s="691"/>
      <c r="QNT62" s="691"/>
      <c r="QNU62" s="691"/>
      <c r="QNV62" s="691"/>
      <c r="QNW62" s="691"/>
      <c r="QNX62" s="691"/>
      <c r="QNY62" s="691"/>
      <c r="QNZ62" s="691"/>
      <c r="QOA62" s="691"/>
      <c r="QOB62" s="691"/>
      <c r="QOC62" s="691"/>
      <c r="QOD62" s="691"/>
      <c r="QOE62" s="691"/>
      <c r="QOF62" s="691"/>
      <c r="QOG62" s="691"/>
      <c r="QOH62" s="691"/>
      <c r="QOI62" s="691"/>
      <c r="QOJ62" s="691"/>
      <c r="QOK62" s="691"/>
      <c r="QOL62" s="691"/>
      <c r="QOM62" s="691"/>
      <c r="QON62" s="691"/>
      <c r="QOO62" s="691"/>
      <c r="QOP62" s="691"/>
      <c r="QOQ62" s="691"/>
      <c r="QOR62" s="691"/>
      <c r="QOS62" s="691"/>
      <c r="QOT62" s="691"/>
      <c r="QOU62" s="691"/>
      <c r="QOV62" s="691"/>
      <c r="QOW62" s="691"/>
      <c r="QOX62" s="691"/>
      <c r="QOY62" s="691"/>
      <c r="QOZ62" s="691"/>
      <c r="QPA62" s="691"/>
      <c r="QPB62" s="691"/>
      <c r="QPC62" s="691"/>
      <c r="QPD62" s="691"/>
      <c r="QPE62" s="691"/>
      <c r="QPF62" s="691"/>
      <c r="QPG62" s="691"/>
      <c r="QPH62" s="691"/>
      <c r="QPI62" s="691"/>
      <c r="QPJ62" s="691"/>
      <c r="QPK62" s="691"/>
      <c r="QPL62" s="691"/>
      <c r="QPM62" s="691"/>
      <c r="QPN62" s="691"/>
      <c r="QPO62" s="691"/>
      <c r="QPP62" s="691"/>
      <c r="QPQ62" s="691"/>
      <c r="QPR62" s="691"/>
      <c r="QPS62" s="691"/>
      <c r="QPT62" s="691"/>
      <c r="QPU62" s="691"/>
      <c r="QPV62" s="691"/>
      <c r="QPW62" s="691"/>
      <c r="QPX62" s="691"/>
      <c r="QPY62" s="691"/>
      <c r="QPZ62" s="691"/>
      <c r="QQA62" s="691"/>
      <c r="QQB62" s="691"/>
      <c r="QQC62" s="691"/>
      <c r="QQD62" s="691"/>
      <c r="QQE62" s="691"/>
      <c r="QQF62" s="691"/>
      <c r="QQG62" s="691"/>
      <c r="QQH62" s="691"/>
      <c r="QQI62" s="691"/>
      <c r="QQJ62" s="691"/>
      <c r="QQK62" s="691"/>
      <c r="QQL62" s="691"/>
      <c r="QQM62" s="691"/>
      <c r="QQN62" s="691"/>
      <c r="QQO62" s="691"/>
      <c r="QQP62" s="691"/>
      <c r="QQQ62" s="691"/>
      <c r="QQR62" s="691"/>
      <c r="QQS62" s="691"/>
      <c r="QQT62" s="691"/>
      <c r="QQU62" s="691"/>
      <c r="QQV62" s="691"/>
      <c r="QQW62" s="691"/>
      <c r="QQX62" s="691"/>
      <c r="QQY62" s="691"/>
      <c r="QQZ62" s="691"/>
      <c r="QRA62" s="691"/>
      <c r="QRB62" s="691"/>
      <c r="QRC62" s="691"/>
      <c r="QRD62" s="691"/>
      <c r="QRE62" s="691"/>
      <c r="QRF62" s="691"/>
      <c r="QRG62" s="691"/>
      <c r="QRH62" s="691"/>
      <c r="QRI62" s="691"/>
      <c r="QRJ62" s="691"/>
      <c r="QRK62" s="691"/>
      <c r="QRL62" s="691"/>
      <c r="QRM62" s="691"/>
      <c r="QRN62" s="691"/>
      <c r="QRO62" s="691"/>
      <c r="QRP62" s="691"/>
      <c r="QRQ62" s="691"/>
      <c r="QRR62" s="691"/>
      <c r="QRS62" s="691"/>
      <c r="QRT62" s="691"/>
      <c r="QRU62" s="691"/>
      <c r="QRV62" s="691"/>
      <c r="QRW62" s="691"/>
      <c r="QRX62" s="691"/>
      <c r="QRY62" s="691"/>
      <c r="QRZ62" s="691"/>
      <c r="QSA62" s="691"/>
      <c r="QSB62" s="691"/>
      <c r="QSC62" s="691"/>
      <c r="QSD62" s="691"/>
      <c r="QSE62" s="691"/>
      <c r="QSF62" s="691"/>
      <c r="QSG62" s="691"/>
      <c r="QSH62" s="691"/>
      <c r="QSI62" s="691"/>
      <c r="QSJ62" s="691"/>
      <c r="QSK62" s="691"/>
      <c r="QSL62" s="691"/>
      <c r="QSM62" s="691"/>
      <c r="QSN62" s="691"/>
      <c r="QSO62" s="691"/>
      <c r="QSP62" s="691"/>
      <c r="QSQ62" s="691"/>
      <c r="QSR62" s="691"/>
      <c r="QSS62" s="691"/>
      <c r="QST62" s="691"/>
      <c r="QSU62" s="691"/>
      <c r="QSV62" s="691"/>
      <c r="QSW62" s="691"/>
      <c r="QSX62" s="691"/>
      <c r="QSY62" s="691"/>
      <c r="QSZ62" s="691"/>
      <c r="QTA62" s="691"/>
      <c r="QTB62" s="691"/>
      <c r="QTC62" s="691"/>
      <c r="QTD62" s="691"/>
      <c r="QTE62" s="691"/>
      <c r="QTF62" s="691"/>
      <c r="QTG62" s="691"/>
      <c r="QTH62" s="691"/>
      <c r="QTI62" s="691"/>
      <c r="QTJ62" s="691"/>
      <c r="QTK62" s="691"/>
      <c r="QTL62" s="691"/>
      <c r="QTM62" s="691"/>
      <c r="QTN62" s="691"/>
      <c r="QTO62" s="691"/>
      <c r="QTP62" s="691"/>
      <c r="QTQ62" s="691"/>
      <c r="QTR62" s="691"/>
      <c r="QTS62" s="691"/>
      <c r="QTT62" s="691"/>
      <c r="QTU62" s="691"/>
      <c r="QTV62" s="691"/>
      <c r="QTW62" s="691"/>
      <c r="QTX62" s="691"/>
      <c r="QTY62" s="691"/>
      <c r="QTZ62" s="691"/>
      <c r="QUA62" s="691"/>
      <c r="QUB62" s="691"/>
      <c r="QUC62" s="691"/>
      <c r="QUD62" s="691"/>
      <c r="QUE62" s="691"/>
      <c r="QUF62" s="691"/>
      <c r="QUG62" s="691"/>
      <c r="QUH62" s="691"/>
      <c r="QUI62" s="691"/>
      <c r="QUJ62" s="691"/>
      <c r="QUK62" s="691"/>
      <c r="QUL62" s="691"/>
      <c r="QUM62" s="691"/>
      <c r="QUN62" s="691"/>
      <c r="QUO62" s="691"/>
      <c r="QUP62" s="691"/>
      <c r="QUQ62" s="691"/>
      <c r="QUR62" s="691"/>
      <c r="QUS62" s="691"/>
      <c r="QUT62" s="691"/>
      <c r="QUU62" s="691"/>
      <c r="QUV62" s="691"/>
      <c r="QUW62" s="691"/>
      <c r="QUX62" s="691"/>
      <c r="QUY62" s="691"/>
      <c r="QUZ62" s="691"/>
      <c r="QVA62" s="691"/>
      <c r="QVB62" s="691"/>
      <c r="QVC62" s="691"/>
      <c r="QVD62" s="691"/>
      <c r="QVE62" s="691"/>
      <c r="QVF62" s="691"/>
      <c r="QVG62" s="691"/>
      <c r="QVH62" s="691"/>
      <c r="QVI62" s="691"/>
      <c r="QVJ62" s="691"/>
      <c r="QVK62" s="691"/>
      <c r="QVL62" s="691"/>
      <c r="QVM62" s="691"/>
      <c r="QVN62" s="691"/>
      <c r="QVO62" s="691"/>
      <c r="QVP62" s="691"/>
      <c r="QVQ62" s="691"/>
      <c r="QVR62" s="691"/>
      <c r="QVS62" s="691"/>
      <c r="QVT62" s="691"/>
      <c r="QVU62" s="691"/>
      <c r="QVV62" s="691"/>
      <c r="QVW62" s="691"/>
      <c r="QVX62" s="691"/>
      <c r="QVY62" s="691"/>
      <c r="QVZ62" s="691"/>
      <c r="QWA62" s="691"/>
      <c r="QWB62" s="691"/>
      <c r="QWC62" s="691"/>
      <c r="QWD62" s="691"/>
      <c r="QWE62" s="691"/>
      <c r="QWF62" s="691"/>
      <c r="QWG62" s="691"/>
      <c r="QWH62" s="691"/>
      <c r="QWI62" s="691"/>
      <c r="QWJ62" s="691"/>
      <c r="QWK62" s="691"/>
      <c r="QWL62" s="691"/>
      <c r="QWM62" s="691"/>
      <c r="QWN62" s="691"/>
      <c r="QWO62" s="691"/>
      <c r="QWP62" s="691"/>
      <c r="QWQ62" s="691"/>
      <c r="QWR62" s="691"/>
      <c r="QWS62" s="691"/>
      <c r="QWT62" s="691"/>
      <c r="QWU62" s="691"/>
      <c r="QWV62" s="691"/>
      <c r="QWW62" s="691"/>
      <c r="QWX62" s="691"/>
      <c r="QWY62" s="691"/>
      <c r="QWZ62" s="691"/>
      <c r="QXA62" s="691"/>
      <c r="QXB62" s="691"/>
      <c r="QXC62" s="691"/>
      <c r="QXD62" s="691"/>
      <c r="QXE62" s="691"/>
      <c r="QXF62" s="691"/>
      <c r="QXG62" s="691"/>
      <c r="QXH62" s="691"/>
      <c r="QXI62" s="691"/>
      <c r="QXJ62" s="691"/>
      <c r="QXK62" s="691"/>
      <c r="QXL62" s="691"/>
      <c r="QXM62" s="691"/>
      <c r="QXN62" s="691"/>
      <c r="QXO62" s="691"/>
      <c r="QXP62" s="691"/>
      <c r="QXQ62" s="691"/>
      <c r="QXR62" s="691"/>
      <c r="QXS62" s="691"/>
      <c r="QXT62" s="691"/>
      <c r="QXU62" s="691"/>
      <c r="QXV62" s="691"/>
      <c r="QXW62" s="691"/>
      <c r="QXX62" s="691"/>
      <c r="QXY62" s="691"/>
      <c r="QXZ62" s="691"/>
      <c r="QYA62" s="691"/>
      <c r="QYB62" s="691"/>
      <c r="QYC62" s="691"/>
      <c r="QYD62" s="691"/>
      <c r="QYE62" s="691"/>
      <c r="QYF62" s="691"/>
      <c r="QYG62" s="691"/>
      <c r="QYH62" s="691"/>
      <c r="QYI62" s="691"/>
      <c r="QYJ62" s="691"/>
      <c r="QYK62" s="691"/>
      <c r="QYL62" s="691"/>
      <c r="QYM62" s="691"/>
      <c r="QYN62" s="691"/>
      <c r="QYO62" s="691"/>
      <c r="QYP62" s="691"/>
      <c r="QYQ62" s="691"/>
      <c r="QYR62" s="691"/>
      <c r="QYS62" s="691"/>
      <c r="QYT62" s="691"/>
      <c r="QYU62" s="691"/>
      <c r="QYV62" s="691"/>
      <c r="QYW62" s="691"/>
      <c r="QYX62" s="691"/>
      <c r="QYY62" s="691"/>
      <c r="QYZ62" s="691"/>
      <c r="QZA62" s="691"/>
      <c r="QZB62" s="691"/>
      <c r="QZC62" s="691"/>
      <c r="QZD62" s="691"/>
      <c r="QZE62" s="691"/>
      <c r="QZF62" s="691"/>
      <c r="QZG62" s="691"/>
      <c r="QZH62" s="691"/>
      <c r="QZI62" s="691"/>
      <c r="QZJ62" s="691"/>
      <c r="QZK62" s="691"/>
      <c r="QZL62" s="691"/>
      <c r="QZM62" s="691"/>
      <c r="QZN62" s="691"/>
      <c r="QZO62" s="691"/>
      <c r="QZP62" s="691"/>
      <c r="QZQ62" s="691"/>
      <c r="QZR62" s="691"/>
      <c r="QZS62" s="691"/>
      <c r="QZT62" s="691"/>
      <c r="QZU62" s="691"/>
      <c r="QZV62" s="691"/>
      <c r="QZW62" s="691"/>
      <c r="QZX62" s="691"/>
      <c r="QZY62" s="691"/>
      <c r="QZZ62" s="691"/>
      <c r="RAA62" s="691"/>
      <c r="RAB62" s="691"/>
      <c r="RAC62" s="691"/>
      <c r="RAD62" s="691"/>
      <c r="RAE62" s="691"/>
      <c r="RAF62" s="691"/>
      <c r="RAG62" s="691"/>
      <c r="RAH62" s="691"/>
      <c r="RAI62" s="691"/>
      <c r="RAJ62" s="691"/>
      <c r="RAK62" s="691"/>
      <c r="RAL62" s="691"/>
      <c r="RAM62" s="691"/>
      <c r="RAN62" s="691"/>
      <c r="RAO62" s="691"/>
      <c r="RAP62" s="691"/>
      <c r="RAQ62" s="691"/>
      <c r="RAR62" s="691"/>
      <c r="RAS62" s="691"/>
      <c r="RAT62" s="691"/>
      <c r="RAU62" s="691"/>
      <c r="RAV62" s="691"/>
      <c r="RAW62" s="691"/>
      <c r="RAX62" s="691"/>
      <c r="RAY62" s="691"/>
      <c r="RAZ62" s="691"/>
      <c r="RBA62" s="691"/>
      <c r="RBB62" s="691"/>
      <c r="RBC62" s="691"/>
      <c r="RBD62" s="691"/>
      <c r="RBE62" s="691"/>
      <c r="RBF62" s="691"/>
      <c r="RBG62" s="691"/>
      <c r="RBH62" s="691"/>
      <c r="RBI62" s="691"/>
      <c r="RBJ62" s="691"/>
      <c r="RBK62" s="691"/>
      <c r="RBL62" s="691"/>
      <c r="RBM62" s="691"/>
      <c r="RBN62" s="691"/>
      <c r="RBO62" s="691"/>
      <c r="RBP62" s="691"/>
      <c r="RBQ62" s="691"/>
      <c r="RBR62" s="691"/>
      <c r="RBS62" s="691"/>
      <c r="RBT62" s="691"/>
      <c r="RBU62" s="691"/>
      <c r="RBV62" s="691"/>
      <c r="RBW62" s="691"/>
      <c r="RBX62" s="691"/>
      <c r="RBY62" s="691"/>
      <c r="RBZ62" s="691"/>
      <c r="RCA62" s="691"/>
      <c r="RCB62" s="691"/>
      <c r="RCC62" s="691"/>
      <c r="RCD62" s="691"/>
      <c r="RCE62" s="691"/>
      <c r="RCF62" s="691"/>
      <c r="RCG62" s="691"/>
      <c r="RCH62" s="691"/>
      <c r="RCI62" s="691"/>
      <c r="RCJ62" s="691"/>
      <c r="RCK62" s="691"/>
      <c r="RCL62" s="691"/>
      <c r="RCM62" s="691"/>
      <c r="RCN62" s="691"/>
      <c r="RCO62" s="691"/>
      <c r="RCP62" s="691"/>
      <c r="RCQ62" s="691"/>
      <c r="RCR62" s="691"/>
      <c r="RCS62" s="691"/>
      <c r="RCT62" s="691"/>
      <c r="RCU62" s="691"/>
      <c r="RCV62" s="691"/>
      <c r="RCW62" s="691"/>
      <c r="RCX62" s="691"/>
      <c r="RCY62" s="691"/>
      <c r="RCZ62" s="691"/>
      <c r="RDA62" s="691"/>
      <c r="RDB62" s="691"/>
      <c r="RDC62" s="691"/>
      <c r="RDD62" s="691"/>
      <c r="RDE62" s="691"/>
      <c r="RDF62" s="691"/>
      <c r="RDG62" s="691"/>
      <c r="RDH62" s="691"/>
      <c r="RDI62" s="691"/>
      <c r="RDJ62" s="691"/>
      <c r="RDK62" s="691"/>
      <c r="RDL62" s="691"/>
      <c r="RDM62" s="691"/>
      <c r="RDN62" s="691"/>
      <c r="RDO62" s="691"/>
      <c r="RDP62" s="691"/>
      <c r="RDQ62" s="691"/>
      <c r="RDR62" s="691"/>
      <c r="RDS62" s="691"/>
      <c r="RDT62" s="691"/>
      <c r="RDU62" s="691"/>
      <c r="RDV62" s="691"/>
      <c r="RDW62" s="691"/>
      <c r="RDX62" s="691"/>
      <c r="RDY62" s="691"/>
      <c r="RDZ62" s="691"/>
      <c r="REA62" s="691"/>
      <c r="REB62" s="691"/>
      <c r="REC62" s="691"/>
      <c r="RED62" s="691"/>
      <c r="REE62" s="691"/>
      <c r="REF62" s="691"/>
      <c r="REG62" s="691"/>
      <c r="REH62" s="691"/>
      <c r="REI62" s="691"/>
      <c r="REJ62" s="691"/>
      <c r="REK62" s="691"/>
      <c r="REL62" s="691"/>
      <c r="REM62" s="691"/>
      <c r="REN62" s="691"/>
      <c r="REO62" s="691"/>
      <c r="REP62" s="691"/>
      <c r="REQ62" s="691"/>
      <c r="RER62" s="691"/>
      <c r="RES62" s="691"/>
      <c r="RET62" s="691"/>
      <c r="REU62" s="691"/>
      <c r="REV62" s="691"/>
      <c r="REW62" s="691"/>
      <c r="REX62" s="691"/>
      <c r="REY62" s="691"/>
      <c r="REZ62" s="691"/>
      <c r="RFA62" s="691"/>
      <c r="RFB62" s="691"/>
      <c r="RFC62" s="691"/>
      <c r="RFD62" s="691"/>
      <c r="RFE62" s="691"/>
      <c r="RFF62" s="691"/>
      <c r="RFG62" s="691"/>
      <c r="RFH62" s="691"/>
      <c r="RFI62" s="691"/>
      <c r="RFJ62" s="691"/>
      <c r="RFK62" s="691"/>
      <c r="RFL62" s="691"/>
      <c r="RFM62" s="691"/>
      <c r="RFN62" s="691"/>
      <c r="RFO62" s="691"/>
      <c r="RFP62" s="691"/>
      <c r="RFQ62" s="691"/>
      <c r="RFR62" s="691"/>
      <c r="RFS62" s="691"/>
      <c r="RFT62" s="691"/>
      <c r="RFU62" s="691"/>
      <c r="RFV62" s="691"/>
      <c r="RFW62" s="691"/>
      <c r="RFX62" s="691"/>
      <c r="RFY62" s="691"/>
      <c r="RFZ62" s="691"/>
      <c r="RGA62" s="691"/>
      <c r="RGB62" s="691"/>
      <c r="RGC62" s="691"/>
      <c r="RGD62" s="691"/>
      <c r="RGE62" s="691"/>
      <c r="RGF62" s="691"/>
      <c r="RGG62" s="691"/>
      <c r="RGH62" s="691"/>
      <c r="RGI62" s="691"/>
      <c r="RGJ62" s="691"/>
      <c r="RGK62" s="691"/>
      <c r="RGL62" s="691"/>
      <c r="RGM62" s="691"/>
      <c r="RGN62" s="691"/>
      <c r="RGO62" s="691"/>
      <c r="RGP62" s="691"/>
      <c r="RGQ62" s="691"/>
      <c r="RGR62" s="691"/>
      <c r="RGS62" s="691"/>
      <c r="RGT62" s="691"/>
      <c r="RGU62" s="691"/>
      <c r="RGV62" s="691"/>
      <c r="RGW62" s="691"/>
      <c r="RGX62" s="691"/>
      <c r="RGY62" s="691"/>
      <c r="RGZ62" s="691"/>
      <c r="RHA62" s="691"/>
      <c r="RHB62" s="691"/>
      <c r="RHC62" s="691"/>
      <c r="RHD62" s="691"/>
      <c r="RHE62" s="691"/>
      <c r="RHF62" s="691"/>
      <c r="RHG62" s="691"/>
      <c r="RHH62" s="691"/>
      <c r="RHI62" s="691"/>
      <c r="RHJ62" s="691"/>
      <c r="RHK62" s="691"/>
      <c r="RHL62" s="691"/>
      <c r="RHM62" s="691"/>
      <c r="RHN62" s="691"/>
      <c r="RHO62" s="691"/>
      <c r="RHP62" s="691"/>
      <c r="RHQ62" s="691"/>
      <c r="RHR62" s="691"/>
      <c r="RHS62" s="691"/>
      <c r="RHT62" s="691"/>
      <c r="RHU62" s="691"/>
      <c r="RHV62" s="691"/>
      <c r="RHW62" s="691"/>
      <c r="RHX62" s="691"/>
      <c r="RHY62" s="691"/>
      <c r="RHZ62" s="691"/>
      <c r="RIA62" s="691"/>
      <c r="RIB62" s="691"/>
      <c r="RIC62" s="691"/>
      <c r="RID62" s="691"/>
      <c r="RIE62" s="691"/>
      <c r="RIF62" s="691"/>
      <c r="RIG62" s="691"/>
      <c r="RIH62" s="691"/>
      <c r="RII62" s="691"/>
      <c r="RIJ62" s="691"/>
      <c r="RIK62" s="691"/>
      <c r="RIL62" s="691"/>
      <c r="RIM62" s="691"/>
      <c r="RIN62" s="691"/>
      <c r="RIO62" s="691"/>
      <c r="RIP62" s="691"/>
      <c r="RIQ62" s="691"/>
      <c r="RIR62" s="691"/>
      <c r="RIS62" s="691"/>
      <c r="RIT62" s="691"/>
      <c r="RIU62" s="691"/>
      <c r="RIV62" s="691"/>
      <c r="RIW62" s="691"/>
      <c r="RIX62" s="691"/>
      <c r="RIY62" s="691"/>
      <c r="RIZ62" s="691"/>
      <c r="RJA62" s="691"/>
      <c r="RJB62" s="691"/>
      <c r="RJC62" s="691"/>
      <c r="RJD62" s="691"/>
      <c r="RJE62" s="691"/>
      <c r="RJF62" s="691"/>
      <c r="RJG62" s="691"/>
      <c r="RJH62" s="691"/>
      <c r="RJI62" s="691"/>
      <c r="RJJ62" s="691"/>
      <c r="RJK62" s="691"/>
      <c r="RJL62" s="691"/>
      <c r="RJM62" s="691"/>
      <c r="RJN62" s="691"/>
      <c r="RJO62" s="691"/>
      <c r="RJP62" s="691"/>
      <c r="RJQ62" s="691"/>
      <c r="RJR62" s="691"/>
      <c r="RJS62" s="691"/>
      <c r="RJT62" s="691"/>
      <c r="RJU62" s="691"/>
      <c r="RJV62" s="691"/>
      <c r="RJW62" s="691"/>
      <c r="RJX62" s="691"/>
      <c r="RJY62" s="691"/>
      <c r="RJZ62" s="691"/>
      <c r="RKA62" s="691"/>
      <c r="RKB62" s="691"/>
      <c r="RKC62" s="691"/>
      <c r="RKD62" s="691"/>
      <c r="RKE62" s="691"/>
      <c r="RKF62" s="691"/>
      <c r="RKG62" s="691"/>
      <c r="RKH62" s="691"/>
      <c r="RKI62" s="691"/>
      <c r="RKJ62" s="691"/>
      <c r="RKK62" s="691"/>
      <c r="RKL62" s="691"/>
      <c r="RKM62" s="691"/>
      <c r="RKN62" s="691"/>
      <c r="RKO62" s="691"/>
      <c r="RKP62" s="691"/>
      <c r="RKQ62" s="691"/>
      <c r="RKR62" s="691"/>
      <c r="RKS62" s="691"/>
      <c r="RKT62" s="691"/>
      <c r="RKU62" s="691"/>
      <c r="RKV62" s="691"/>
      <c r="RKW62" s="691"/>
      <c r="RKX62" s="691"/>
      <c r="RKY62" s="691"/>
      <c r="RKZ62" s="691"/>
      <c r="RLA62" s="691"/>
      <c r="RLB62" s="691"/>
      <c r="RLC62" s="691"/>
      <c r="RLD62" s="691"/>
      <c r="RLE62" s="691"/>
      <c r="RLF62" s="691"/>
      <c r="RLG62" s="691"/>
      <c r="RLH62" s="691"/>
      <c r="RLI62" s="691"/>
      <c r="RLJ62" s="691"/>
      <c r="RLK62" s="691"/>
      <c r="RLL62" s="691"/>
      <c r="RLM62" s="691"/>
      <c r="RLN62" s="691"/>
      <c r="RLO62" s="691"/>
      <c r="RLP62" s="691"/>
      <c r="RLQ62" s="691"/>
      <c r="RLR62" s="691"/>
      <c r="RLS62" s="691"/>
      <c r="RLT62" s="691"/>
      <c r="RLU62" s="691"/>
      <c r="RLV62" s="691"/>
      <c r="RLW62" s="691"/>
      <c r="RLX62" s="691"/>
      <c r="RLY62" s="691"/>
      <c r="RLZ62" s="691"/>
      <c r="RMA62" s="691"/>
      <c r="RMB62" s="691"/>
      <c r="RMC62" s="691"/>
      <c r="RMD62" s="691"/>
      <c r="RME62" s="691"/>
      <c r="RMF62" s="691"/>
      <c r="RMG62" s="691"/>
      <c r="RMH62" s="691"/>
      <c r="RMI62" s="691"/>
      <c r="RMJ62" s="691"/>
      <c r="RMK62" s="691"/>
      <c r="RML62" s="691"/>
      <c r="RMM62" s="691"/>
      <c r="RMN62" s="691"/>
      <c r="RMO62" s="691"/>
      <c r="RMP62" s="691"/>
      <c r="RMQ62" s="691"/>
      <c r="RMR62" s="691"/>
      <c r="RMS62" s="691"/>
      <c r="RMT62" s="691"/>
      <c r="RMU62" s="691"/>
      <c r="RMV62" s="691"/>
      <c r="RMW62" s="691"/>
      <c r="RMX62" s="691"/>
      <c r="RMY62" s="691"/>
      <c r="RMZ62" s="691"/>
      <c r="RNA62" s="691"/>
      <c r="RNB62" s="691"/>
      <c r="RNC62" s="691"/>
      <c r="RND62" s="691"/>
      <c r="RNE62" s="691"/>
      <c r="RNF62" s="691"/>
      <c r="RNG62" s="691"/>
      <c r="RNH62" s="691"/>
      <c r="RNI62" s="691"/>
      <c r="RNJ62" s="691"/>
      <c r="RNK62" s="691"/>
      <c r="RNL62" s="691"/>
      <c r="RNM62" s="691"/>
      <c r="RNN62" s="691"/>
      <c r="RNO62" s="691"/>
      <c r="RNP62" s="691"/>
      <c r="RNQ62" s="691"/>
      <c r="RNR62" s="691"/>
      <c r="RNS62" s="691"/>
      <c r="RNT62" s="691"/>
      <c r="RNU62" s="691"/>
      <c r="RNV62" s="691"/>
      <c r="RNW62" s="691"/>
      <c r="RNX62" s="691"/>
      <c r="RNY62" s="691"/>
      <c r="RNZ62" s="691"/>
      <c r="ROA62" s="691"/>
      <c r="ROB62" s="691"/>
      <c r="ROC62" s="691"/>
      <c r="ROD62" s="691"/>
      <c r="ROE62" s="691"/>
      <c r="ROF62" s="691"/>
      <c r="ROG62" s="691"/>
      <c r="ROH62" s="691"/>
      <c r="ROI62" s="691"/>
      <c r="ROJ62" s="691"/>
      <c r="ROK62" s="691"/>
      <c r="ROL62" s="691"/>
      <c r="ROM62" s="691"/>
      <c r="RON62" s="691"/>
      <c r="ROO62" s="691"/>
      <c r="ROP62" s="691"/>
      <c r="ROQ62" s="691"/>
      <c r="ROR62" s="691"/>
      <c r="ROS62" s="691"/>
      <c r="ROT62" s="691"/>
      <c r="ROU62" s="691"/>
      <c r="ROV62" s="691"/>
      <c r="ROW62" s="691"/>
      <c r="ROX62" s="691"/>
      <c r="ROY62" s="691"/>
      <c r="ROZ62" s="691"/>
      <c r="RPA62" s="691"/>
      <c r="RPB62" s="691"/>
      <c r="RPC62" s="691"/>
      <c r="RPD62" s="691"/>
      <c r="RPE62" s="691"/>
      <c r="RPF62" s="691"/>
      <c r="RPG62" s="691"/>
      <c r="RPH62" s="691"/>
      <c r="RPI62" s="691"/>
      <c r="RPJ62" s="691"/>
      <c r="RPK62" s="691"/>
      <c r="RPL62" s="691"/>
      <c r="RPM62" s="691"/>
      <c r="RPN62" s="691"/>
      <c r="RPO62" s="691"/>
      <c r="RPP62" s="691"/>
      <c r="RPQ62" s="691"/>
      <c r="RPR62" s="691"/>
      <c r="RPS62" s="691"/>
      <c r="RPT62" s="691"/>
      <c r="RPU62" s="691"/>
      <c r="RPV62" s="691"/>
      <c r="RPW62" s="691"/>
      <c r="RPX62" s="691"/>
      <c r="RPY62" s="691"/>
      <c r="RPZ62" s="691"/>
      <c r="RQA62" s="691"/>
      <c r="RQB62" s="691"/>
      <c r="RQC62" s="691"/>
      <c r="RQD62" s="691"/>
      <c r="RQE62" s="691"/>
      <c r="RQF62" s="691"/>
      <c r="RQG62" s="691"/>
      <c r="RQH62" s="691"/>
      <c r="RQI62" s="691"/>
      <c r="RQJ62" s="691"/>
      <c r="RQK62" s="691"/>
      <c r="RQL62" s="691"/>
      <c r="RQM62" s="691"/>
      <c r="RQN62" s="691"/>
      <c r="RQO62" s="691"/>
      <c r="RQP62" s="691"/>
      <c r="RQQ62" s="691"/>
      <c r="RQR62" s="691"/>
      <c r="RQS62" s="691"/>
      <c r="RQT62" s="691"/>
      <c r="RQU62" s="691"/>
      <c r="RQV62" s="691"/>
      <c r="RQW62" s="691"/>
      <c r="RQX62" s="691"/>
      <c r="RQY62" s="691"/>
      <c r="RQZ62" s="691"/>
      <c r="RRA62" s="691"/>
      <c r="RRB62" s="691"/>
      <c r="RRC62" s="691"/>
      <c r="RRD62" s="691"/>
      <c r="RRE62" s="691"/>
      <c r="RRF62" s="691"/>
      <c r="RRG62" s="691"/>
      <c r="RRH62" s="691"/>
      <c r="RRI62" s="691"/>
      <c r="RRJ62" s="691"/>
      <c r="RRK62" s="691"/>
      <c r="RRL62" s="691"/>
      <c r="RRM62" s="691"/>
      <c r="RRN62" s="691"/>
      <c r="RRO62" s="691"/>
      <c r="RRP62" s="691"/>
      <c r="RRQ62" s="691"/>
      <c r="RRR62" s="691"/>
      <c r="RRS62" s="691"/>
      <c r="RRT62" s="691"/>
      <c r="RRU62" s="691"/>
      <c r="RRV62" s="691"/>
      <c r="RRW62" s="691"/>
      <c r="RRX62" s="691"/>
      <c r="RRY62" s="691"/>
      <c r="RRZ62" s="691"/>
      <c r="RSA62" s="691"/>
      <c r="RSB62" s="691"/>
      <c r="RSC62" s="691"/>
      <c r="RSD62" s="691"/>
      <c r="RSE62" s="691"/>
      <c r="RSF62" s="691"/>
      <c r="RSG62" s="691"/>
      <c r="RSH62" s="691"/>
      <c r="RSI62" s="691"/>
      <c r="RSJ62" s="691"/>
      <c r="RSK62" s="691"/>
      <c r="RSL62" s="691"/>
      <c r="RSM62" s="691"/>
      <c r="RSN62" s="691"/>
      <c r="RSO62" s="691"/>
      <c r="RSP62" s="691"/>
      <c r="RSQ62" s="691"/>
      <c r="RSR62" s="691"/>
      <c r="RSS62" s="691"/>
      <c r="RST62" s="691"/>
      <c r="RSU62" s="691"/>
      <c r="RSV62" s="691"/>
      <c r="RSW62" s="691"/>
      <c r="RSX62" s="691"/>
      <c r="RSY62" s="691"/>
      <c r="RSZ62" s="691"/>
      <c r="RTA62" s="691"/>
      <c r="RTB62" s="691"/>
      <c r="RTC62" s="691"/>
      <c r="RTD62" s="691"/>
      <c r="RTE62" s="691"/>
      <c r="RTF62" s="691"/>
      <c r="RTG62" s="691"/>
      <c r="RTH62" s="691"/>
      <c r="RTI62" s="691"/>
      <c r="RTJ62" s="691"/>
      <c r="RTK62" s="691"/>
      <c r="RTL62" s="691"/>
      <c r="RTM62" s="691"/>
      <c r="RTN62" s="691"/>
      <c r="RTO62" s="691"/>
      <c r="RTP62" s="691"/>
      <c r="RTQ62" s="691"/>
      <c r="RTR62" s="691"/>
      <c r="RTS62" s="691"/>
      <c r="RTT62" s="691"/>
      <c r="RTU62" s="691"/>
      <c r="RTV62" s="691"/>
      <c r="RTW62" s="691"/>
      <c r="RTX62" s="691"/>
      <c r="RTY62" s="691"/>
      <c r="RTZ62" s="691"/>
      <c r="RUA62" s="691"/>
      <c r="RUB62" s="691"/>
      <c r="RUC62" s="691"/>
      <c r="RUD62" s="691"/>
      <c r="RUE62" s="691"/>
      <c r="RUF62" s="691"/>
      <c r="RUG62" s="691"/>
      <c r="RUH62" s="691"/>
      <c r="RUI62" s="691"/>
      <c r="RUJ62" s="691"/>
      <c r="RUK62" s="691"/>
      <c r="RUL62" s="691"/>
      <c r="RUM62" s="691"/>
      <c r="RUN62" s="691"/>
      <c r="RUO62" s="691"/>
      <c r="RUP62" s="691"/>
      <c r="RUQ62" s="691"/>
      <c r="RUR62" s="691"/>
      <c r="RUS62" s="691"/>
      <c r="RUT62" s="691"/>
      <c r="RUU62" s="691"/>
      <c r="RUV62" s="691"/>
      <c r="RUW62" s="691"/>
      <c r="RUX62" s="691"/>
      <c r="RUY62" s="691"/>
      <c r="RUZ62" s="691"/>
      <c r="RVA62" s="691"/>
      <c r="RVB62" s="691"/>
      <c r="RVC62" s="691"/>
      <c r="RVD62" s="691"/>
      <c r="RVE62" s="691"/>
      <c r="RVF62" s="691"/>
      <c r="RVG62" s="691"/>
      <c r="RVH62" s="691"/>
      <c r="RVI62" s="691"/>
      <c r="RVJ62" s="691"/>
      <c r="RVK62" s="691"/>
      <c r="RVL62" s="691"/>
      <c r="RVM62" s="691"/>
      <c r="RVN62" s="691"/>
      <c r="RVO62" s="691"/>
      <c r="RVP62" s="691"/>
      <c r="RVQ62" s="691"/>
      <c r="RVR62" s="691"/>
      <c r="RVS62" s="691"/>
      <c r="RVT62" s="691"/>
      <c r="RVU62" s="691"/>
      <c r="RVV62" s="691"/>
      <c r="RVW62" s="691"/>
      <c r="RVX62" s="691"/>
      <c r="RVY62" s="691"/>
      <c r="RVZ62" s="691"/>
      <c r="RWA62" s="691"/>
      <c r="RWB62" s="691"/>
      <c r="RWC62" s="691"/>
      <c r="RWD62" s="691"/>
      <c r="RWE62" s="691"/>
      <c r="RWF62" s="691"/>
      <c r="RWG62" s="691"/>
      <c r="RWH62" s="691"/>
      <c r="RWI62" s="691"/>
      <c r="RWJ62" s="691"/>
      <c r="RWK62" s="691"/>
      <c r="RWL62" s="691"/>
      <c r="RWM62" s="691"/>
      <c r="RWN62" s="691"/>
      <c r="RWO62" s="691"/>
      <c r="RWP62" s="691"/>
      <c r="RWQ62" s="691"/>
      <c r="RWR62" s="691"/>
      <c r="RWS62" s="691"/>
      <c r="RWT62" s="691"/>
      <c r="RWU62" s="691"/>
      <c r="RWV62" s="691"/>
      <c r="RWW62" s="691"/>
      <c r="RWX62" s="691"/>
      <c r="RWY62" s="691"/>
      <c r="RWZ62" s="691"/>
      <c r="RXA62" s="691"/>
      <c r="RXB62" s="691"/>
      <c r="RXC62" s="691"/>
      <c r="RXD62" s="691"/>
      <c r="RXE62" s="691"/>
      <c r="RXF62" s="691"/>
      <c r="RXG62" s="691"/>
      <c r="RXH62" s="691"/>
      <c r="RXI62" s="691"/>
      <c r="RXJ62" s="691"/>
      <c r="RXK62" s="691"/>
      <c r="RXL62" s="691"/>
      <c r="RXM62" s="691"/>
      <c r="RXN62" s="691"/>
      <c r="RXO62" s="691"/>
      <c r="RXP62" s="691"/>
      <c r="RXQ62" s="691"/>
      <c r="RXR62" s="691"/>
      <c r="RXS62" s="691"/>
      <c r="RXT62" s="691"/>
      <c r="RXU62" s="691"/>
      <c r="RXV62" s="691"/>
      <c r="RXW62" s="691"/>
      <c r="RXX62" s="691"/>
      <c r="RXY62" s="691"/>
      <c r="RXZ62" s="691"/>
      <c r="RYA62" s="691"/>
      <c r="RYB62" s="691"/>
      <c r="RYC62" s="691"/>
      <c r="RYD62" s="691"/>
      <c r="RYE62" s="691"/>
      <c r="RYF62" s="691"/>
      <c r="RYG62" s="691"/>
      <c r="RYH62" s="691"/>
      <c r="RYI62" s="691"/>
      <c r="RYJ62" s="691"/>
      <c r="RYK62" s="691"/>
      <c r="RYL62" s="691"/>
      <c r="RYM62" s="691"/>
      <c r="RYN62" s="691"/>
      <c r="RYO62" s="691"/>
      <c r="RYP62" s="691"/>
      <c r="RYQ62" s="691"/>
      <c r="RYR62" s="691"/>
      <c r="RYS62" s="691"/>
      <c r="RYT62" s="691"/>
      <c r="RYU62" s="691"/>
      <c r="RYV62" s="691"/>
      <c r="RYW62" s="691"/>
      <c r="RYX62" s="691"/>
      <c r="RYY62" s="691"/>
      <c r="RYZ62" s="691"/>
      <c r="RZA62" s="691"/>
      <c r="RZB62" s="691"/>
      <c r="RZC62" s="691"/>
      <c r="RZD62" s="691"/>
      <c r="RZE62" s="691"/>
      <c r="RZF62" s="691"/>
      <c r="RZG62" s="691"/>
      <c r="RZH62" s="691"/>
      <c r="RZI62" s="691"/>
      <c r="RZJ62" s="691"/>
      <c r="RZK62" s="691"/>
      <c r="RZL62" s="691"/>
      <c r="RZM62" s="691"/>
      <c r="RZN62" s="691"/>
      <c r="RZO62" s="691"/>
      <c r="RZP62" s="691"/>
      <c r="RZQ62" s="691"/>
      <c r="RZR62" s="691"/>
      <c r="RZS62" s="691"/>
      <c r="RZT62" s="691"/>
      <c r="RZU62" s="691"/>
      <c r="RZV62" s="691"/>
      <c r="RZW62" s="691"/>
      <c r="RZX62" s="691"/>
      <c r="RZY62" s="691"/>
      <c r="RZZ62" s="691"/>
      <c r="SAA62" s="691"/>
      <c r="SAB62" s="691"/>
      <c r="SAC62" s="691"/>
      <c r="SAD62" s="691"/>
      <c r="SAE62" s="691"/>
      <c r="SAF62" s="691"/>
      <c r="SAG62" s="691"/>
      <c r="SAH62" s="691"/>
      <c r="SAI62" s="691"/>
      <c r="SAJ62" s="691"/>
      <c r="SAK62" s="691"/>
      <c r="SAL62" s="691"/>
      <c r="SAM62" s="691"/>
      <c r="SAN62" s="691"/>
      <c r="SAO62" s="691"/>
      <c r="SAP62" s="691"/>
      <c r="SAQ62" s="691"/>
      <c r="SAR62" s="691"/>
      <c r="SAS62" s="691"/>
      <c r="SAT62" s="691"/>
      <c r="SAU62" s="691"/>
      <c r="SAV62" s="691"/>
      <c r="SAW62" s="691"/>
      <c r="SAX62" s="691"/>
      <c r="SAY62" s="691"/>
      <c r="SAZ62" s="691"/>
      <c r="SBA62" s="691"/>
      <c r="SBB62" s="691"/>
      <c r="SBC62" s="691"/>
      <c r="SBD62" s="691"/>
      <c r="SBE62" s="691"/>
      <c r="SBF62" s="691"/>
      <c r="SBG62" s="691"/>
      <c r="SBH62" s="691"/>
      <c r="SBI62" s="691"/>
      <c r="SBJ62" s="691"/>
      <c r="SBK62" s="691"/>
      <c r="SBL62" s="691"/>
      <c r="SBM62" s="691"/>
      <c r="SBN62" s="691"/>
      <c r="SBO62" s="691"/>
      <c r="SBP62" s="691"/>
      <c r="SBQ62" s="691"/>
      <c r="SBR62" s="691"/>
      <c r="SBS62" s="691"/>
      <c r="SBT62" s="691"/>
      <c r="SBU62" s="691"/>
      <c r="SBV62" s="691"/>
      <c r="SBW62" s="691"/>
      <c r="SBX62" s="691"/>
      <c r="SBY62" s="691"/>
      <c r="SBZ62" s="691"/>
      <c r="SCA62" s="691"/>
      <c r="SCB62" s="691"/>
      <c r="SCC62" s="691"/>
      <c r="SCD62" s="691"/>
      <c r="SCE62" s="691"/>
      <c r="SCF62" s="691"/>
      <c r="SCG62" s="691"/>
      <c r="SCH62" s="691"/>
      <c r="SCI62" s="691"/>
      <c r="SCJ62" s="691"/>
      <c r="SCK62" s="691"/>
      <c r="SCL62" s="691"/>
      <c r="SCM62" s="691"/>
      <c r="SCN62" s="691"/>
      <c r="SCO62" s="691"/>
      <c r="SCP62" s="691"/>
      <c r="SCQ62" s="691"/>
      <c r="SCR62" s="691"/>
      <c r="SCS62" s="691"/>
      <c r="SCT62" s="691"/>
      <c r="SCU62" s="691"/>
      <c r="SCV62" s="691"/>
      <c r="SCW62" s="691"/>
      <c r="SCX62" s="691"/>
      <c r="SCY62" s="691"/>
      <c r="SCZ62" s="691"/>
      <c r="SDA62" s="691"/>
      <c r="SDB62" s="691"/>
      <c r="SDC62" s="691"/>
      <c r="SDD62" s="691"/>
      <c r="SDE62" s="691"/>
      <c r="SDF62" s="691"/>
      <c r="SDG62" s="691"/>
      <c r="SDH62" s="691"/>
      <c r="SDI62" s="691"/>
      <c r="SDJ62" s="691"/>
      <c r="SDK62" s="691"/>
      <c r="SDL62" s="691"/>
      <c r="SDM62" s="691"/>
      <c r="SDN62" s="691"/>
      <c r="SDO62" s="691"/>
      <c r="SDP62" s="691"/>
      <c r="SDQ62" s="691"/>
      <c r="SDR62" s="691"/>
      <c r="SDS62" s="691"/>
      <c r="SDT62" s="691"/>
      <c r="SDU62" s="691"/>
      <c r="SDV62" s="691"/>
      <c r="SDW62" s="691"/>
      <c r="SDX62" s="691"/>
      <c r="SDY62" s="691"/>
      <c r="SDZ62" s="691"/>
      <c r="SEA62" s="691"/>
      <c r="SEB62" s="691"/>
      <c r="SEC62" s="691"/>
      <c r="SED62" s="691"/>
      <c r="SEE62" s="691"/>
      <c r="SEF62" s="691"/>
      <c r="SEG62" s="691"/>
      <c r="SEH62" s="691"/>
      <c r="SEI62" s="691"/>
      <c r="SEJ62" s="691"/>
      <c r="SEK62" s="691"/>
      <c r="SEL62" s="691"/>
      <c r="SEM62" s="691"/>
      <c r="SEN62" s="691"/>
      <c r="SEO62" s="691"/>
      <c r="SEP62" s="691"/>
      <c r="SEQ62" s="691"/>
      <c r="SER62" s="691"/>
      <c r="SES62" s="691"/>
      <c r="SET62" s="691"/>
      <c r="SEU62" s="691"/>
      <c r="SEV62" s="691"/>
      <c r="SEW62" s="691"/>
      <c r="SEX62" s="691"/>
      <c r="SEY62" s="691"/>
      <c r="SEZ62" s="691"/>
      <c r="SFA62" s="691"/>
      <c r="SFB62" s="691"/>
      <c r="SFC62" s="691"/>
      <c r="SFD62" s="691"/>
      <c r="SFE62" s="691"/>
      <c r="SFF62" s="691"/>
      <c r="SFG62" s="691"/>
      <c r="SFH62" s="691"/>
      <c r="SFI62" s="691"/>
      <c r="SFJ62" s="691"/>
      <c r="SFK62" s="691"/>
      <c r="SFL62" s="691"/>
      <c r="SFM62" s="691"/>
      <c r="SFN62" s="691"/>
      <c r="SFO62" s="691"/>
      <c r="SFP62" s="691"/>
      <c r="SFQ62" s="691"/>
      <c r="SFR62" s="691"/>
      <c r="SFS62" s="691"/>
      <c r="SFT62" s="691"/>
      <c r="SFU62" s="691"/>
      <c r="SFV62" s="691"/>
      <c r="SFW62" s="691"/>
      <c r="SFX62" s="691"/>
      <c r="SFY62" s="691"/>
      <c r="SFZ62" s="691"/>
      <c r="SGA62" s="691"/>
      <c r="SGB62" s="691"/>
      <c r="SGC62" s="691"/>
      <c r="SGD62" s="691"/>
      <c r="SGE62" s="691"/>
      <c r="SGF62" s="691"/>
      <c r="SGG62" s="691"/>
      <c r="SGH62" s="691"/>
      <c r="SGI62" s="691"/>
      <c r="SGJ62" s="691"/>
      <c r="SGK62" s="691"/>
      <c r="SGL62" s="691"/>
      <c r="SGM62" s="691"/>
      <c r="SGN62" s="691"/>
      <c r="SGO62" s="691"/>
      <c r="SGP62" s="691"/>
      <c r="SGQ62" s="691"/>
      <c r="SGR62" s="691"/>
      <c r="SGS62" s="691"/>
      <c r="SGT62" s="691"/>
      <c r="SGU62" s="691"/>
      <c r="SGV62" s="691"/>
      <c r="SGW62" s="691"/>
      <c r="SGX62" s="691"/>
      <c r="SGY62" s="691"/>
      <c r="SGZ62" s="691"/>
      <c r="SHA62" s="691"/>
      <c r="SHB62" s="691"/>
      <c r="SHC62" s="691"/>
      <c r="SHD62" s="691"/>
      <c r="SHE62" s="691"/>
      <c r="SHF62" s="691"/>
      <c r="SHG62" s="691"/>
      <c r="SHH62" s="691"/>
      <c r="SHI62" s="691"/>
      <c r="SHJ62" s="691"/>
      <c r="SHK62" s="691"/>
      <c r="SHL62" s="691"/>
      <c r="SHM62" s="691"/>
      <c r="SHN62" s="691"/>
      <c r="SHO62" s="691"/>
      <c r="SHP62" s="691"/>
      <c r="SHQ62" s="691"/>
      <c r="SHR62" s="691"/>
      <c r="SHS62" s="691"/>
      <c r="SHT62" s="691"/>
      <c r="SHU62" s="691"/>
      <c r="SHV62" s="691"/>
      <c r="SHW62" s="691"/>
      <c r="SHX62" s="691"/>
      <c r="SHY62" s="691"/>
      <c r="SHZ62" s="691"/>
      <c r="SIA62" s="691"/>
      <c r="SIB62" s="691"/>
      <c r="SIC62" s="691"/>
      <c r="SID62" s="691"/>
      <c r="SIE62" s="691"/>
      <c r="SIF62" s="691"/>
      <c r="SIG62" s="691"/>
      <c r="SIH62" s="691"/>
      <c r="SII62" s="691"/>
      <c r="SIJ62" s="691"/>
      <c r="SIK62" s="691"/>
      <c r="SIL62" s="691"/>
      <c r="SIM62" s="691"/>
      <c r="SIN62" s="691"/>
      <c r="SIO62" s="691"/>
      <c r="SIP62" s="691"/>
      <c r="SIQ62" s="691"/>
      <c r="SIR62" s="691"/>
      <c r="SIS62" s="691"/>
      <c r="SIT62" s="691"/>
      <c r="SIU62" s="691"/>
      <c r="SIV62" s="691"/>
      <c r="SIW62" s="691"/>
      <c r="SIX62" s="691"/>
      <c r="SIY62" s="691"/>
      <c r="SIZ62" s="691"/>
      <c r="SJA62" s="691"/>
      <c r="SJB62" s="691"/>
      <c r="SJC62" s="691"/>
      <c r="SJD62" s="691"/>
      <c r="SJE62" s="691"/>
      <c r="SJF62" s="691"/>
      <c r="SJG62" s="691"/>
      <c r="SJH62" s="691"/>
      <c r="SJI62" s="691"/>
      <c r="SJJ62" s="691"/>
      <c r="SJK62" s="691"/>
      <c r="SJL62" s="691"/>
      <c r="SJM62" s="691"/>
      <c r="SJN62" s="691"/>
      <c r="SJO62" s="691"/>
      <c r="SJP62" s="691"/>
      <c r="SJQ62" s="691"/>
      <c r="SJR62" s="691"/>
      <c r="SJS62" s="691"/>
      <c r="SJT62" s="691"/>
      <c r="SJU62" s="691"/>
      <c r="SJV62" s="691"/>
      <c r="SJW62" s="691"/>
      <c r="SJX62" s="691"/>
      <c r="SJY62" s="691"/>
      <c r="SJZ62" s="691"/>
      <c r="SKA62" s="691"/>
      <c r="SKB62" s="691"/>
      <c r="SKC62" s="691"/>
      <c r="SKD62" s="691"/>
      <c r="SKE62" s="691"/>
      <c r="SKF62" s="691"/>
      <c r="SKG62" s="691"/>
      <c r="SKH62" s="691"/>
      <c r="SKI62" s="691"/>
      <c r="SKJ62" s="691"/>
      <c r="SKK62" s="691"/>
      <c r="SKL62" s="691"/>
      <c r="SKM62" s="691"/>
      <c r="SKN62" s="691"/>
      <c r="SKO62" s="691"/>
      <c r="SKP62" s="691"/>
      <c r="SKQ62" s="691"/>
      <c r="SKR62" s="691"/>
      <c r="SKS62" s="691"/>
      <c r="SKT62" s="691"/>
      <c r="SKU62" s="691"/>
      <c r="SKV62" s="691"/>
      <c r="SKW62" s="691"/>
      <c r="SKX62" s="691"/>
      <c r="SKY62" s="691"/>
      <c r="SKZ62" s="691"/>
      <c r="SLA62" s="691"/>
      <c r="SLB62" s="691"/>
      <c r="SLC62" s="691"/>
      <c r="SLD62" s="691"/>
      <c r="SLE62" s="691"/>
      <c r="SLF62" s="691"/>
      <c r="SLG62" s="691"/>
      <c r="SLH62" s="691"/>
      <c r="SLI62" s="691"/>
      <c r="SLJ62" s="691"/>
      <c r="SLK62" s="691"/>
      <c r="SLL62" s="691"/>
      <c r="SLM62" s="691"/>
      <c r="SLN62" s="691"/>
      <c r="SLO62" s="691"/>
      <c r="SLP62" s="691"/>
      <c r="SLQ62" s="691"/>
      <c r="SLR62" s="691"/>
      <c r="SLS62" s="691"/>
      <c r="SLT62" s="691"/>
      <c r="SLU62" s="691"/>
      <c r="SLV62" s="691"/>
      <c r="SLW62" s="691"/>
      <c r="SLX62" s="691"/>
      <c r="SLY62" s="691"/>
      <c r="SLZ62" s="691"/>
      <c r="SMA62" s="691"/>
      <c r="SMB62" s="691"/>
      <c r="SMC62" s="691"/>
      <c r="SMD62" s="691"/>
      <c r="SME62" s="691"/>
      <c r="SMF62" s="691"/>
      <c r="SMG62" s="691"/>
      <c r="SMH62" s="691"/>
      <c r="SMI62" s="691"/>
      <c r="SMJ62" s="691"/>
      <c r="SMK62" s="691"/>
      <c r="SML62" s="691"/>
      <c r="SMM62" s="691"/>
      <c r="SMN62" s="691"/>
      <c r="SMO62" s="691"/>
      <c r="SMP62" s="691"/>
      <c r="SMQ62" s="691"/>
      <c r="SMR62" s="691"/>
      <c r="SMS62" s="691"/>
      <c r="SMT62" s="691"/>
      <c r="SMU62" s="691"/>
      <c r="SMV62" s="691"/>
      <c r="SMW62" s="691"/>
      <c r="SMX62" s="691"/>
      <c r="SMY62" s="691"/>
      <c r="SMZ62" s="691"/>
      <c r="SNA62" s="691"/>
      <c r="SNB62" s="691"/>
      <c r="SNC62" s="691"/>
      <c r="SND62" s="691"/>
      <c r="SNE62" s="691"/>
      <c r="SNF62" s="691"/>
      <c r="SNG62" s="691"/>
      <c r="SNH62" s="691"/>
      <c r="SNI62" s="691"/>
      <c r="SNJ62" s="691"/>
      <c r="SNK62" s="691"/>
      <c r="SNL62" s="691"/>
      <c r="SNM62" s="691"/>
      <c r="SNN62" s="691"/>
      <c r="SNO62" s="691"/>
      <c r="SNP62" s="691"/>
      <c r="SNQ62" s="691"/>
      <c r="SNR62" s="691"/>
      <c r="SNS62" s="691"/>
      <c r="SNT62" s="691"/>
      <c r="SNU62" s="691"/>
      <c r="SNV62" s="691"/>
      <c r="SNW62" s="691"/>
      <c r="SNX62" s="691"/>
      <c r="SNY62" s="691"/>
      <c r="SNZ62" s="691"/>
      <c r="SOA62" s="691"/>
      <c r="SOB62" s="691"/>
      <c r="SOC62" s="691"/>
      <c r="SOD62" s="691"/>
      <c r="SOE62" s="691"/>
      <c r="SOF62" s="691"/>
      <c r="SOG62" s="691"/>
      <c r="SOH62" s="691"/>
      <c r="SOI62" s="691"/>
      <c r="SOJ62" s="691"/>
      <c r="SOK62" s="691"/>
      <c r="SOL62" s="691"/>
      <c r="SOM62" s="691"/>
      <c r="SON62" s="691"/>
      <c r="SOO62" s="691"/>
      <c r="SOP62" s="691"/>
      <c r="SOQ62" s="691"/>
      <c r="SOR62" s="691"/>
      <c r="SOS62" s="691"/>
      <c r="SOT62" s="691"/>
      <c r="SOU62" s="691"/>
      <c r="SOV62" s="691"/>
      <c r="SOW62" s="691"/>
      <c r="SOX62" s="691"/>
      <c r="SOY62" s="691"/>
      <c r="SOZ62" s="691"/>
      <c r="SPA62" s="691"/>
      <c r="SPB62" s="691"/>
      <c r="SPC62" s="691"/>
      <c r="SPD62" s="691"/>
      <c r="SPE62" s="691"/>
      <c r="SPF62" s="691"/>
      <c r="SPG62" s="691"/>
      <c r="SPH62" s="691"/>
      <c r="SPI62" s="691"/>
      <c r="SPJ62" s="691"/>
      <c r="SPK62" s="691"/>
      <c r="SPL62" s="691"/>
      <c r="SPM62" s="691"/>
      <c r="SPN62" s="691"/>
      <c r="SPO62" s="691"/>
      <c r="SPP62" s="691"/>
      <c r="SPQ62" s="691"/>
      <c r="SPR62" s="691"/>
      <c r="SPS62" s="691"/>
      <c r="SPT62" s="691"/>
      <c r="SPU62" s="691"/>
      <c r="SPV62" s="691"/>
      <c r="SPW62" s="691"/>
      <c r="SPX62" s="691"/>
      <c r="SPY62" s="691"/>
      <c r="SPZ62" s="691"/>
      <c r="SQA62" s="691"/>
      <c r="SQB62" s="691"/>
      <c r="SQC62" s="691"/>
      <c r="SQD62" s="691"/>
      <c r="SQE62" s="691"/>
      <c r="SQF62" s="691"/>
      <c r="SQG62" s="691"/>
      <c r="SQH62" s="691"/>
      <c r="SQI62" s="691"/>
      <c r="SQJ62" s="691"/>
      <c r="SQK62" s="691"/>
      <c r="SQL62" s="691"/>
      <c r="SQM62" s="691"/>
      <c r="SQN62" s="691"/>
      <c r="SQO62" s="691"/>
      <c r="SQP62" s="691"/>
      <c r="SQQ62" s="691"/>
      <c r="SQR62" s="691"/>
      <c r="SQS62" s="691"/>
      <c r="SQT62" s="691"/>
      <c r="SQU62" s="691"/>
      <c r="SQV62" s="691"/>
      <c r="SQW62" s="691"/>
      <c r="SQX62" s="691"/>
      <c r="SQY62" s="691"/>
      <c r="SQZ62" s="691"/>
      <c r="SRA62" s="691"/>
      <c r="SRB62" s="691"/>
      <c r="SRC62" s="691"/>
      <c r="SRD62" s="691"/>
      <c r="SRE62" s="691"/>
      <c r="SRF62" s="691"/>
      <c r="SRG62" s="691"/>
      <c r="SRH62" s="691"/>
      <c r="SRI62" s="691"/>
      <c r="SRJ62" s="691"/>
      <c r="SRK62" s="691"/>
      <c r="SRL62" s="691"/>
      <c r="SRM62" s="691"/>
      <c r="SRN62" s="691"/>
      <c r="SRO62" s="691"/>
      <c r="SRP62" s="691"/>
      <c r="SRQ62" s="691"/>
      <c r="SRR62" s="691"/>
      <c r="SRS62" s="691"/>
      <c r="SRT62" s="691"/>
      <c r="SRU62" s="691"/>
      <c r="SRV62" s="691"/>
      <c r="SRW62" s="691"/>
      <c r="SRX62" s="691"/>
      <c r="SRY62" s="691"/>
      <c r="SRZ62" s="691"/>
      <c r="SSA62" s="691"/>
      <c r="SSB62" s="691"/>
      <c r="SSC62" s="691"/>
      <c r="SSD62" s="691"/>
      <c r="SSE62" s="691"/>
      <c r="SSF62" s="691"/>
      <c r="SSG62" s="691"/>
      <c r="SSH62" s="691"/>
      <c r="SSI62" s="691"/>
      <c r="SSJ62" s="691"/>
      <c r="SSK62" s="691"/>
      <c r="SSL62" s="691"/>
      <c r="SSM62" s="691"/>
      <c r="SSN62" s="691"/>
      <c r="SSO62" s="691"/>
      <c r="SSP62" s="691"/>
      <c r="SSQ62" s="691"/>
      <c r="SSR62" s="691"/>
      <c r="SSS62" s="691"/>
      <c r="SST62" s="691"/>
      <c r="SSU62" s="691"/>
      <c r="SSV62" s="691"/>
      <c r="SSW62" s="691"/>
      <c r="SSX62" s="691"/>
      <c r="SSY62" s="691"/>
      <c r="SSZ62" s="691"/>
      <c r="STA62" s="691"/>
      <c r="STB62" s="691"/>
      <c r="STC62" s="691"/>
      <c r="STD62" s="691"/>
      <c r="STE62" s="691"/>
      <c r="STF62" s="691"/>
      <c r="STG62" s="691"/>
      <c r="STH62" s="691"/>
      <c r="STI62" s="691"/>
      <c r="STJ62" s="691"/>
      <c r="STK62" s="691"/>
      <c r="STL62" s="691"/>
      <c r="STM62" s="691"/>
      <c r="STN62" s="691"/>
      <c r="STO62" s="691"/>
      <c r="STP62" s="691"/>
      <c r="STQ62" s="691"/>
      <c r="STR62" s="691"/>
      <c r="STS62" s="691"/>
      <c r="STT62" s="691"/>
      <c r="STU62" s="691"/>
      <c r="STV62" s="691"/>
      <c r="STW62" s="691"/>
      <c r="STX62" s="691"/>
      <c r="STY62" s="691"/>
      <c r="STZ62" s="691"/>
      <c r="SUA62" s="691"/>
      <c r="SUB62" s="691"/>
      <c r="SUC62" s="691"/>
      <c r="SUD62" s="691"/>
      <c r="SUE62" s="691"/>
      <c r="SUF62" s="691"/>
      <c r="SUG62" s="691"/>
      <c r="SUH62" s="691"/>
      <c r="SUI62" s="691"/>
      <c r="SUJ62" s="691"/>
      <c r="SUK62" s="691"/>
      <c r="SUL62" s="691"/>
      <c r="SUM62" s="691"/>
      <c r="SUN62" s="691"/>
      <c r="SUO62" s="691"/>
      <c r="SUP62" s="691"/>
      <c r="SUQ62" s="691"/>
      <c r="SUR62" s="691"/>
      <c r="SUS62" s="691"/>
      <c r="SUT62" s="691"/>
      <c r="SUU62" s="691"/>
      <c r="SUV62" s="691"/>
      <c r="SUW62" s="691"/>
      <c r="SUX62" s="691"/>
      <c r="SUY62" s="691"/>
      <c r="SUZ62" s="691"/>
      <c r="SVA62" s="691"/>
      <c r="SVB62" s="691"/>
      <c r="SVC62" s="691"/>
      <c r="SVD62" s="691"/>
      <c r="SVE62" s="691"/>
      <c r="SVF62" s="691"/>
      <c r="SVG62" s="691"/>
      <c r="SVH62" s="691"/>
      <c r="SVI62" s="691"/>
      <c r="SVJ62" s="691"/>
      <c r="SVK62" s="691"/>
      <c r="SVL62" s="691"/>
      <c r="SVM62" s="691"/>
      <c r="SVN62" s="691"/>
      <c r="SVO62" s="691"/>
      <c r="SVP62" s="691"/>
      <c r="SVQ62" s="691"/>
      <c r="SVR62" s="691"/>
      <c r="SVS62" s="691"/>
      <c r="SVT62" s="691"/>
      <c r="SVU62" s="691"/>
      <c r="SVV62" s="691"/>
      <c r="SVW62" s="691"/>
      <c r="SVX62" s="691"/>
      <c r="SVY62" s="691"/>
      <c r="SVZ62" s="691"/>
      <c r="SWA62" s="691"/>
      <c r="SWB62" s="691"/>
      <c r="SWC62" s="691"/>
      <c r="SWD62" s="691"/>
      <c r="SWE62" s="691"/>
      <c r="SWF62" s="691"/>
      <c r="SWG62" s="691"/>
      <c r="SWH62" s="691"/>
      <c r="SWI62" s="691"/>
      <c r="SWJ62" s="691"/>
      <c r="SWK62" s="691"/>
      <c r="SWL62" s="691"/>
      <c r="SWM62" s="691"/>
      <c r="SWN62" s="691"/>
      <c r="SWO62" s="691"/>
      <c r="SWP62" s="691"/>
      <c r="SWQ62" s="691"/>
      <c r="SWR62" s="691"/>
      <c r="SWS62" s="691"/>
      <c r="SWT62" s="691"/>
      <c r="SWU62" s="691"/>
      <c r="SWV62" s="691"/>
      <c r="SWW62" s="691"/>
      <c r="SWX62" s="691"/>
      <c r="SWY62" s="691"/>
      <c r="SWZ62" s="691"/>
      <c r="SXA62" s="691"/>
      <c r="SXB62" s="691"/>
      <c r="SXC62" s="691"/>
      <c r="SXD62" s="691"/>
      <c r="SXE62" s="691"/>
      <c r="SXF62" s="691"/>
      <c r="SXG62" s="691"/>
      <c r="SXH62" s="691"/>
      <c r="SXI62" s="691"/>
      <c r="SXJ62" s="691"/>
      <c r="SXK62" s="691"/>
      <c r="SXL62" s="691"/>
      <c r="SXM62" s="691"/>
      <c r="SXN62" s="691"/>
      <c r="SXO62" s="691"/>
      <c r="SXP62" s="691"/>
      <c r="SXQ62" s="691"/>
      <c r="SXR62" s="691"/>
      <c r="SXS62" s="691"/>
      <c r="SXT62" s="691"/>
      <c r="SXU62" s="691"/>
      <c r="SXV62" s="691"/>
      <c r="SXW62" s="691"/>
      <c r="SXX62" s="691"/>
      <c r="SXY62" s="691"/>
      <c r="SXZ62" s="691"/>
      <c r="SYA62" s="691"/>
      <c r="SYB62" s="691"/>
      <c r="SYC62" s="691"/>
      <c r="SYD62" s="691"/>
      <c r="SYE62" s="691"/>
      <c r="SYF62" s="691"/>
      <c r="SYG62" s="691"/>
      <c r="SYH62" s="691"/>
      <c r="SYI62" s="691"/>
      <c r="SYJ62" s="691"/>
      <c r="SYK62" s="691"/>
      <c r="SYL62" s="691"/>
      <c r="SYM62" s="691"/>
      <c r="SYN62" s="691"/>
      <c r="SYO62" s="691"/>
      <c r="SYP62" s="691"/>
      <c r="SYQ62" s="691"/>
      <c r="SYR62" s="691"/>
      <c r="SYS62" s="691"/>
      <c r="SYT62" s="691"/>
      <c r="SYU62" s="691"/>
      <c r="SYV62" s="691"/>
      <c r="SYW62" s="691"/>
      <c r="SYX62" s="691"/>
      <c r="SYY62" s="691"/>
      <c r="SYZ62" s="691"/>
      <c r="SZA62" s="691"/>
      <c r="SZB62" s="691"/>
      <c r="SZC62" s="691"/>
      <c r="SZD62" s="691"/>
      <c r="SZE62" s="691"/>
      <c r="SZF62" s="691"/>
      <c r="SZG62" s="691"/>
      <c r="SZH62" s="691"/>
      <c r="SZI62" s="691"/>
      <c r="SZJ62" s="691"/>
      <c r="SZK62" s="691"/>
      <c r="SZL62" s="691"/>
      <c r="SZM62" s="691"/>
      <c r="SZN62" s="691"/>
      <c r="SZO62" s="691"/>
      <c r="SZP62" s="691"/>
      <c r="SZQ62" s="691"/>
      <c r="SZR62" s="691"/>
      <c r="SZS62" s="691"/>
      <c r="SZT62" s="691"/>
      <c r="SZU62" s="691"/>
      <c r="SZV62" s="691"/>
      <c r="SZW62" s="691"/>
      <c r="SZX62" s="691"/>
      <c r="SZY62" s="691"/>
      <c r="SZZ62" s="691"/>
      <c r="TAA62" s="691"/>
      <c r="TAB62" s="691"/>
      <c r="TAC62" s="691"/>
      <c r="TAD62" s="691"/>
      <c r="TAE62" s="691"/>
      <c r="TAF62" s="691"/>
      <c r="TAG62" s="691"/>
      <c r="TAH62" s="691"/>
      <c r="TAI62" s="691"/>
      <c r="TAJ62" s="691"/>
      <c r="TAK62" s="691"/>
      <c r="TAL62" s="691"/>
      <c r="TAM62" s="691"/>
      <c r="TAN62" s="691"/>
      <c r="TAO62" s="691"/>
      <c r="TAP62" s="691"/>
      <c r="TAQ62" s="691"/>
      <c r="TAR62" s="691"/>
      <c r="TAS62" s="691"/>
      <c r="TAT62" s="691"/>
      <c r="TAU62" s="691"/>
      <c r="TAV62" s="691"/>
      <c r="TAW62" s="691"/>
      <c r="TAX62" s="691"/>
      <c r="TAY62" s="691"/>
      <c r="TAZ62" s="691"/>
      <c r="TBA62" s="691"/>
      <c r="TBB62" s="691"/>
      <c r="TBC62" s="691"/>
      <c r="TBD62" s="691"/>
      <c r="TBE62" s="691"/>
      <c r="TBF62" s="691"/>
      <c r="TBG62" s="691"/>
      <c r="TBH62" s="691"/>
      <c r="TBI62" s="691"/>
      <c r="TBJ62" s="691"/>
      <c r="TBK62" s="691"/>
      <c r="TBL62" s="691"/>
      <c r="TBM62" s="691"/>
      <c r="TBN62" s="691"/>
      <c r="TBO62" s="691"/>
      <c r="TBP62" s="691"/>
      <c r="TBQ62" s="691"/>
      <c r="TBR62" s="691"/>
      <c r="TBS62" s="691"/>
      <c r="TBT62" s="691"/>
      <c r="TBU62" s="691"/>
      <c r="TBV62" s="691"/>
      <c r="TBW62" s="691"/>
      <c r="TBX62" s="691"/>
      <c r="TBY62" s="691"/>
      <c r="TBZ62" s="691"/>
      <c r="TCA62" s="691"/>
      <c r="TCB62" s="691"/>
      <c r="TCC62" s="691"/>
      <c r="TCD62" s="691"/>
      <c r="TCE62" s="691"/>
      <c r="TCF62" s="691"/>
      <c r="TCG62" s="691"/>
      <c r="TCH62" s="691"/>
      <c r="TCI62" s="691"/>
      <c r="TCJ62" s="691"/>
      <c r="TCK62" s="691"/>
      <c r="TCL62" s="691"/>
      <c r="TCM62" s="691"/>
      <c r="TCN62" s="691"/>
      <c r="TCO62" s="691"/>
      <c r="TCP62" s="691"/>
      <c r="TCQ62" s="691"/>
      <c r="TCR62" s="691"/>
      <c r="TCS62" s="691"/>
      <c r="TCT62" s="691"/>
      <c r="TCU62" s="691"/>
      <c r="TCV62" s="691"/>
      <c r="TCW62" s="691"/>
      <c r="TCX62" s="691"/>
      <c r="TCY62" s="691"/>
      <c r="TCZ62" s="691"/>
      <c r="TDA62" s="691"/>
      <c r="TDB62" s="691"/>
      <c r="TDC62" s="691"/>
      <c r="TDD62" s="691"/>
      <c r="TDE62" s="691"/>
      <c r="TDF62" s="691"/>
      <c r="TDG62" s="691"/>
      <c r="TDH62" s="691"/>
      <c r="TDI62" s="691"/>
      <c r="TDJ62" s="691"/>
      <c r="TDK62" s="691"/>
      <c r="TDL62" s="691"/>
      <c r="TDM62" s="691"/>
      <c r="TDN62" s="691"/>
      <c r="TDO62" s="691"/>
      <c r="TDP62" s="691"/>
      <c r="TDQ62" s="691"/>
      <c r="TDR62" s="691"/>
      <c r="TDS62" s="691"/>
      <c r="TDT62" s="691"/>
      <c r="TDU62" s="691"/>
      <c r="TDV62" s="691"/>
      <c r="TDW62" s="691"/>
      <c r="TDX62" s="691"/>
      <c r="TDY62" s="691"/>
      <c r="TDZ62" s="691"/>
      <c r="TEA62" s="691"/>
      <c r="TEB62" s="691"/>
      <c r="TEC62" s="691"/>
      <c r="TED62" s="691"/>
      <c r="TEE62" s="691"/>
      <c r="TEF62" s="691"/>
      <c r="TEG62" s="691"/>
      <c r="TEH62" s="691"/>
      <c r="TEI62" s="691"/>
      <c r="TEJ62" s="691"/>
      <c r="TEK62" s="691"/>
      <c r="TEL62" s="691"/>
      <c r="TEM62" s="691"/>
      <c r="TEN62" s="691"/>
      <c r="TEO62" s="691"/>
      <c r="TEP62" s="691"/>
      <c r="TEQ62" s="691"/>
      <c r="TER62" s="691"/>
      <c r="TES62" s="691"/>
      <c r="TET62" s="691"/>
      <c r="TEU62" s="691"/>
      <c r="TEV62" s="691"/>
      <c r="TEW62" s="691"/>
      <c r="TEX62" s="691"/>
      <c r="TEY62" s="691"/>
      <c r="TEZ62" s="691"/>
      <c r="TFA62" s="691"/>
      <c r="TFB62" s="691"/>
      <c r="TFC62" s="691"/>
      <c r="TFD62" s="691"/>
      <c r="TFE62" s="691"/>
      <c r="TFF62" s="691"/>
      <c r="TFG62" s="691"/>
      <c r="TFH62" s="691"/>
      <c r="TFI62" s="691"/>
      <c r="TFJ62" s="691"/>
      <c r="TFK62" s="691"/>
      <c r="TFL62" s="691"/>
      <c r="TFM62" s="691"/>
      <c r="TFN62" s="691"/>
      <c r="TFO62" s="691"/>
      <c r="TFP62" s="691"/>
      <c r="TFQ62" s="691"/>
      <c r="TFR62" s="691"/>
      <c r="TFS62" s="691"/>
      <c r="TFT62" s="691"/>
      <c r="TFU62" s="691"/>
      <c r="TFV62" s="691"/>
      <c r="TFW62" s="691"/>
      <c r="TFX62" s="691"/>
      <c r="TFY62" s="691"/>
      <c r="TFZ62" s="691"/>
      <c r="TGA62" s="691"/>
      <c r="TGB62" s="691"/>
      <c r="TGC62" s="691"/>
      <c r="TGD62" s="691"/>
      <c r="TGE62" s="691"/>
      <c r="TGF62" s="691"/>
      <c r="TGG62" s="691"/>
      <c r="TGH62" s="691"/>
      <c r="TGI62" s="691"/>
      <c r="TGJ62" s="691"/>
      <c r="TGK62" s="691"/>
      <c r="TGL62" s="691"/>
      <c r="TGM62" s="691"/>
      <c r="TGN62" s="691"/>
      <c r="TGO62" s="691"/>
      <c r="TGP62" s="691"/>
      <c r="TGQ62" s="691"/>
      <c r="TGR62" s="691"/>
      <c r="TGS62" s="691"/>
      <c r="TGT62" s="691"/>
      <c r="TGU62" s="691"/>
      <c r="TGV62" s="691"/>
      <c r="TGW62" s="691"/>
      <c r="TGX62" s="691"/>
      <c r="TGY62" s="691"/>
      <c r="TGZ62" s="691"/>
      <c r="THA62" s="691"/>
      <c r="THB62" s="691"/>
      <c r="THC62" s="691"/>
      <c r="THD62" s="691"/>
      <c r="THE62" s="691"/>
      <c r="THF62" s="691"/>
      <c r="THG62" s="691"/>
      <c r="THH62" s="691"/>
      <c r="THI62" s="691"/>
      <c r="THJ62" s="691"/>
      <c r="THK62" s="691"/>
      <c r="THL62" s="691"/>
      <c r="THM62" s="691"/>
      <c r="THN62" s="691"/>
      <c r="THO62" s="691"/>
      <c r="THP62" s="691"/>
      <c r="THQ62" s="691"/>
      <c r="THR62" s="691"/>
      <c r="THS62" s="691"/>
      <c r="THT62" s="691"/>
      <c r="THU62" s="691"/>
      <c r="THV62" s="691"/>
      <c r="THW62" s="691"/>
      <c r="THX62" s="691"/>
      <c r="THY62" s="691"/>
      <c r="THZ62" s="691"/>
      <c r="TIA62" s="691"/>
      <c r="TIB62" s="691"/>
      <c r="TIC62" s="691"/>
      <c r="TID62" s="691"/>
      <c r="TIE62" s="691"/>
      <c r="TIF62" s="691"/>
      <c r="TIG62" s="691"/>
      <c r="TIH62" s="691"/>
      <c r="TII62" s="691"/>
      <c r="TIJ62" s="691"/>
      <c r="TIK62" s="691"/>
      <c r="TIL62" s="691"/>
      <c r="TIM62" s="691"/>
      <c r="TIN62" s="691"/>
      <c r="TIO62" s="691"/>
      <c r="TIP62" s="691"/>
      <c r="TIQ62" s="691"/>
      <c r="TIR62" s="691"/>
      <c r="TIS62" s="691"/>
      <c r="TIT62" s="691"/>
      <c r="TIU62" s="691"/>
      <c r="TIV62" s="691"/>
      <c r="TIW62" s="691"/>
      <c r="TIX62" s="691"/>
      <c r="TIY62" s="691"/>
      <c r="TIZ62" s="691"/>
      <c r="TJA62" s="691"/>
      <c r="TJB62" s="691"/>
      <c r="TJC62" s="691"/>
      <c r="TJD62" s="691"/>
      <c r="TJE62" s="691"/>
      <c r="TJF62" s="691"/>
      <c r="TJG62" s="691"/>
      <c r="TJH62" s="691"/>
      <c r="TJI62" s="691"/>
      <c r="TJJ62" s="691"/>
      <c r="TJK62" s="691"/>
      <c r="TJL62" s="691"/>
      <c r="TJM62" s="691"/>
      <c r="TJN62" s="691"/>
      <c r="TJO62" s="691"/>
      <c r="TJP62" s="691"/>
      <c r="TJQ62" s="691"/>
      <c r="TJR62" s="691"/>
      <c r="TJS62" s="691"/>
      <c r="TJT62" s="691"/>
      <c r="TJU62" s="691"/>
      <c r="TJV62" s="691"/>
      <c r="TJW62" s="691"/>
      <c r="TJX62" s="691"/>
      <c r="TJY62" s="691"/>
      <c r="TJZ62" s="691"/>
      <c r="TKA62" s="691"/>
      <c r="TKB62" s="691"/>
      <c r="TKC62" s="691"/>
      <c r="TKD62" s="691"/>
      <c r="TKE62" s="691"/>
      <c r="TKF62" s="691"/>
      <c r="TKG62" s="691"/>
      <c r="TKH62" s="691"/>
      <c r="TKI62" s="691"/>
      <c r="TKJ62" s="691"/>
      <c r="TKK62" s="691"/>
      <c r="TKL62" s="691"/>
      <c r="TKM62" s="691"/>
      <c r="TKN62" s="691"/>
      <c r="TKO62" s="691"/>
      <c r="TKP62" s="691"/>
      <c r="TKQ62" s="691"/>
      <c r="TKR62" s="691"/>
      <c r="TKS62" s="691"/>
      <c r="TKT62" s="691"/>
      <c r="TKU62" s="691"/>
      <c r="TKV62" s="691"/>
      <c r="TKW62" s="691"/>
      <c r="TKX62" s="691"/>
      <c r="TKY62" s="691"/>
      <c r="TKZ62" s="691"/>
      <c r="TLA62" s="691"/>
      <c r="TLB62" s="691"/>
      <c r="TLC62" s="691"/>
      <c r="TLD62" s="691"/>
      <c r="TLE62" s="691"/>
      <c r="TLF62" s="691"/>
      <c r="TLG62" s="691"/>
      <c r="TLH62" s="691"/>
      <c r="TLI62" s="691"/>
      <c r="TLJ62" s="691"/>
      <c r="TLK62" s="691"/>
      <c r="TLL62" s="691"/>
      <c r="TLM62" s="691"/>
      <c r="TLN62" s="691"/>
      <c r="TLO62" s="691"/>
      <c r="TLP62" s="691"/>
      <c r="TLQ62" s="691"/>
      <c r="TLR62" s="691"/>
      <c r="TLS62" s="691"/>
      <c r="TLT62" s="691"/>
      <c r="TLU62" s="691"/>
      <c r="TLV62" s="691"/>
      <c r="TLW62" s="691"/>
      <c r="TLX62" s="691"/>
      <c r="TLY62" s="691"/>
      <c r="TLZ62" s="691"/>
      <c r="TMA62" s="691"/>
      <c r="TMB62" s="691"/>
      <c r="TMC62" s="691"/>
      <c r="TMD62" s="691"/>
      <c r="TME62" s="691"/>
      <c r="TMF62" s="691"/>
      <c r="TMG62" s="691"/>
      <c r="TMH62" s="691"/>
      <c r="TMI62" s="691"/>
      <c r="TMJ62" s="691"/>
      <c r="TMK62" s="691"/>
      <c r="TML62" s="691"/>
      <c r="TMM62" s="691"/>
      <c r="TMN62" s="691"/>
      <c r="TMO62" s="691"/>
      <c r="TMP62" s="691"/>
      <c r="TMQ62" s="691"/>
      <c r="TMR62" s="691"/>
      <c r="TMS62" s="691"/>
      <c r="TMT62" s="691"/>
      <c r="TMU62" s="691"/>
      <c r="TMV62" s="691"/>
      <c r="TMW62" s="691"/>
      <c r="TMX62" s="691"/>
      <c r="TMY62" s="691"/>
      <c r="TMZ62" s="691"/>
      <c r="TNA62" s="691"/>
      <c r="TNB62" s="691"/>
      <c r="TNC62" s="691"/>
      <c r="TND62" s="691"/>
      <c r="TNE62" s="691"/>
      <c r="TNF62" s="691"/>
      <c r="TNG62" s="691"/>
      <c r="TNH62" s="691"/>
      <c r="TNI62" s="691"/>
      <c r="TNJ62" s="691"/>
      <c r="TNK62" s="691"/>
      <c r="TNL62" s="691"/>
      <c r="TNM62" s="691"/>
      <c r="TNN62" s="691"/>
      <c r="TNO62" s="691"/>
      <c r="TNP62" s="691"/>
      <c r="TNQ62" s="691"/>
      <c r="TNR62" s="691"/>
      <c r="TNS62" s="691"/>
      <c r="TNT62" s="691"/>
      <c r="TNU62" s="691"/>
      <c r="TNV62" s="691"/>
      <c r="TNW62" s="691"/>
      <c r="TNX62" s="691"/>
      <c r="TNY62" s="691"/>
      <c r="TNZ62" s="691"/>
      <c r="TOA62" s="691"/>
      <c r="TOB62" s="691"/>
      <c r="TOC62" s="691"/>
      <c r="TOD62" s="691"/>
      <c r="TOE62" s="691"/>
      <c r="TOF62" s="691"/>
      <c r="TOG62" s="691"/>
      <c r="TOH62" s="691"/>
      <c r="TOI62" s="691"/>
      <c r="TOJ62" s="691"/>
      <c r="TOK62" s="691"/>
      <c r="TOL62" s="691"/>
      <c r="TOM62" s="691"/>
      <c r="TON62" s="691"/>
      <c r="TOO62" s="691"/>
      <c r="TOP62" s="691"/>
      <c r="TOQ62" s="691"/>
      <c r="TOR62" s="691"/>
      <c r="TOS62" s="691"/>
      <c r="TOT62" s="691"/>
      <c r="TOU62" s="691"/>
      <c r="TOV62" s="691"/>
      <c r="TOW62" s="691"/>
      <c r="TOX62" s="691"/>
      <c r="TOY62" s="691"/>
      <c r="TOZ62" s="691"/>
      <c r="TPA62" s="691"/>
      <c r="TPB62" s="691"/>
      <c r="TPC62" s="691"/>
      <c r="TPD62" s="691"/>
      <c r="TPE62" s="691"/>
      <c r="TPF62" s="691"/>
      <c r="TPG62" s="691"/>
      <c r="TPH62" s="691"/>
      <c r="TPI62" s="691"/>
      <c r="TPJ62" s="691"/>
      <c r="TPK62" s="691"/>
      <c r="TPL62" s="691"/>
      <c r="TPM62" s="691"/>
      <c r="TPN62" s="691"/>
      <c r="TPO62" s="691"/>
      <c r="TPP62" s="691"/>
      <c r="TPQ62" s="691"/>
      <c r="TPR62" s="691"/>
      <c r="TPS62" s="691"/>
      <c r="TPT62" s="691"/>
      <c r="TPU62" s="691"/>
      <c r="TPV62" s="691"/>
      <c r="TPW62" s="691"/>
      <c r="TPX62" s="691"/>
      <c r="TPY62" s="691"/>
      <c r="TPZ62" s="691"/>
      <c r="TQA62" s="691"/>
      <c r="TQB62" s="691"/>
      <c r="TQC62" s="691"/>
      <c r="TQD62" s="691"/>
      <c r="TQE62" s="691"/>
      <c r="TQF62" s="691"/>
      <c r="TQG62" s="691"/>
      <c r="TQH62" s="691"/>
      <c r="TQI62" s="691"/>
      <c r="TQJ62" s="691"/>
      <c r="TQK62" s="691"/>
      <c r="TQL62" s="691"/>
      <c r="TQM62" s="691"/>
      <c r="TQN62" s="691"/>
      <c r="TQO62" s="691"/>
      <c r="TQP62" s="691"/>
      <c r="TQQ62" s="691"/>
      <c r="TQR62" s="691"/>
      <c r="TQS62" s="691"/>
      <c r="TQT62" s="691"/>
      <c r="TQU62" s="691"/>
      <c r="TQV62" s="691"/>
      <c r="TQW62" s="691"/>
      <c r="TQX62" s="691"/>
      <c r="TQY62" s="691"/>
      <c r="TQZ62" s="691"/>
      <c r="TRA62" s="691"/>
      <c r="TRB62" s="691"/>
      <c r="TRC62" s="691"/>
      <c r="TRD62" s="691"/>
      <c r="TRE62" s="691"/>
      <c r="TRF62" s="691"/>
      <c r="TRG62" s="691"/>
      <c r="TRH62" s="691"/>
      <c r="TRI62" s="691"/>
      <c r="TRJ62" s="691"/>
      <c r="TRK62" s="691"/>
      <c r="TRL62" s="691"/>
      <c r="TRM62" s="691"/>
      <c r="TRN62" s="691"/>
      <c r="TRO62" s="691"/>
      <c r="TRP62" s="691"/>
      <c r="TRQ62" s="691"/>
      <c r="TRR62" s="691"/>
      <c r="TRS62" s="691"/>
      <c r="TRT62" s="691"/>
      <c r="TRU62" s="691"/>
      <c r="TRV62" s="691"/>
      <c r="TRW62" s="691"/>
      <c r="TRX62" s="691"/>
      <c r="TRY62" s="691"/>
      <c r="TRZ62" s="691"/>
      <c r="TSA62" s="691"/>
      <c r="TSB62" s="691"/>
      <c r="TSC62" s="691"/>
      <c r="TSD62" s="691"/>
      <c r="TSE62" s="691"/>
      <c r="TSF62" s="691"/>
      <c r="TSG62" s="691"/>
      <c r="TSH62" s="691"/>
      <c r="TSI62" s="691"/>
      <c r="TSJ62" s="691"/>
      <c r="TSK62" s="691"/>
      <c r="TSL62" s="691"/>
      <c r="TSM62" s="691"/>
      <c r="TSN62" s="691"/>
      <c r="TSO62" s="691"/>
      <c r="TSP62" s="691"/>
      <c r="TSQ62" s="691"/>
      <c r="TSR62" s="691"/>
      <c r="TSS62" s="691"/>
      <c r="TST62" s="691"/>
      <c r="TSU62" s="691"/>
      <c r="TSV62" s="691"/>
      <c r="TSW62" s="691"/>
      <c r="TSX62" s="691"/>
      <c r="TSY62" s="691"/>
      <c r="TSZ62" s="691"/>
      <c r="TTA62" s="691"/>
      <c r="TTB62" s="691"/>
      <c r="TTC62" s="691"/>
      <c r="TTD62" s="691"/>
      <c r="TTE62" s="691"/>
      <c r="TTF62" s="691"/>
      <c r="TTG62" s="691"/>
      <c r="TTH62" s="691"/>
      <c r="TTI62" s="691"/>
      <c r="TTJ62" s="691"/>
      <c r="TTK62" s="691"/>
      <c r="TTL62" s="691"/>
      <c r="TTM62" s="691"/>
      <c r="TTN62" s="691"/>
      <c r="TTO62" s="691"/>
      <c r="TTP62" s="691"/>
      <c r="TTQ62" s="691"/>
      <c r="TTR62" s="691"/>
      <c r="TTS62" s="691"/>
      <c r="TTT62" s="691"/>
      <c r="TTU62" s="691"/>
      <c r="TTV62" s="691"/>
      <c r="TTW62" s="691"/>
      <c r="TTX62" s="691"/>
      <c r="TTY62" s="691"/>
      <c r="TTZ62" s="691"/>
      <c r="TUA62" s="691"/>
      <c r="TUB62" s="691"/>
      <c r="TUC62" s="691"/>
      <c r="TUD62" s="691"/>
      <c r="TUE62" s="691"/>
      <c r="TUF62" s="691"/>
      <c r="TUG62" s="691"/>
      <c r="TUH62" s="691"/>
      <c r="TUI62" s="691"/>
      <c r="TUJ62" s="691"/>
      <c r="TUK62" s="691"/>
      <c r="TUL62" s="691"/>
      <c r="TUM62" s="691"/>
      <c r="TUN62" s="691"/>
      <c r="TUO62" s="691"/>
      <c r="TUP62" s="691"/>
      <c r="TUQ62" s="691"/>
      <c r="TUR62" s="691"/>
      <c r="TUS62" s="691"/>
      <c r="TUT62" s="691"/>
      <c r="TUU62" s="691"/>
      <c r="TUV62" s="691"/>
      <c r="TUW62" s="691"/>
      <c r="TUX62" s="691"/>
      <c r="TUY62" s="691"/>
      <c r="TUZ62" s="691"/>
      <c r="TVA62" s="691"/>
      <c r="TVB62" s="691"/>
      <c r="TVC62" s="691"/>
      <c r="TVD62" s="691"/>
      <c r="TVE62" s="691"/>
      <c r="TVF62" s="691"/>
      <c r="TVG62" s="691"/>
      <c r="TVH62" s="691"/>
      <c r="TVI62" s="691"/>
      <c r="TVJ62" s="691"/>
      <c r="TVK62" s="691"/>
      <c r="TVL62" s="691"/>
      <c r="TVM62" s="691"/>
      <c r="TVN62" s="691"/>
      <c r="TVO62" s="691"/>
      <c r="TVP62" s="691"/>
      <c r="TVQ62" s="691"/>
      <c r="TVR62" s="691"/>
      <c r="TVS62" s="691"/>
      <c r="TVT62" s="691"/>
      <c r="TVU62" s="691"/>
      <c r="TVV62" s="691"/>
      <c r="TVW62" s="691"/>
      <c r="TVX62" s="691"/>
      <c r="TVY62" s="691"/>
      <c r="TVZ62" s="691"/>
      <c r="TWA62" s="691"/>
      <c r="TWB62" s="691"/>
      <c r="TWC62" s="691"/>
      <c r="TWD62" s="691"/>
      <c r="TWE62" s="691"/>
      <c r="TWF62" s="691"/>
      <c r="TWG62" s="691"/>
      <c r="TWH62" s="691"/>
      <c r="TWI62" s="691"/>
      <c r="TWJ62" s="691"/>
      <c r="TWK62" s="691"/>
      <c r="TWL62" s="691"/>
      <c r="TWM62" s="691"/>
      <c r="TWN62" s="691"/>
      <c r="TWO62" s="691"/>
      <c r="TWP62" s="691"/>
      <c r="TWQ62" s="691"/>
      <c r="TWR62" s="691"/>
      <c r="TWS62" s="691"/>
      <c r="TWT62" s="691"/>
      <c r="TWU62" s="691"/>
      <c r="TWV62" s="691"/>
      <c r="TWW62" s="691"/>
      <c r="TWX62" s="691"/>
      <c r="TWY62" s="691"/>
      <c r="TWZ62" s="691"/>
      <c r="TXA62" s="691"/>
      <c r="TXB62" s="691"/>
      <c r="TXC62" s="691"/>
      <c r="TXD62" s="691"/>
      <c r="TXE62" s="691"/>
      <c r="TXF62" s="691"/>
      <c r="TXG62" s="691"/>
      <c r="TXH62" s="691"/>
      <c r="TXI62" s="691"/>
      <c r="TXJ62" s="691"/>
      <c r="TXK62" s="691"/>
      <c r="TXL62" s="691"/>
      <c r="TXM62" s="691"/>
      <c r="TXN62" s="691"/>
      <c r="TXO62" s="691"/>
      <c r="TXP62" s="691"/>
      <c r="TXQ62" s="691"/>
      <c r="TXR62" s="691"/>
      <c r="TXS62" s="691"/>
      <c r="TXT62" s="691"/>
      <c r="TXU62" s="691"/>
      <c r="TXV62" s="691"/>
      <c r="TXW62" s="691"/>
      <c r="TXX62" s="691"/>
      <c r="TXY62" s="691"/>
      <c r="TXZ62" s="691"/>
      <c r="TYA62" s="691"/>
      <c r="TYB62" s="691"/>
      <c r="TYC62" s="691"/>
      <c r="TYD62" s="691"/>
      <c r="TYE62" s="691"/>
      <c r="TYF62" s="691"/>
      <c r="TYG62" s="691"/>
      <c r="TYH62" s="691"/>
      <c r="TYI62" s="691"/>
      <c r="TYJ62" s="691"/>
      <c r="TYK62" s="691"/>
      <c r="TYL62" s="691"/>
      <c r="TYM62" s="691"/>
      <c r="TYN62" s="691"/>
      <c r="TYO62" s="691"/>
      <c r="TYP62" s="691"/>
      <c r="TYQ62" s="691"/>
      <c r="TYR62" s="691"/>
      <c r="TYS62" s="691"/>
      <c r="TYT62" s="691"/>
      <c r="TYU62" s="691"/>
      <c r="TYV62" s="691"/>
      <c r="TYW62" s="691"/>
      <c r="TYX62" s="691"/>
      <c r="TYY62" s="691"/>
      <c r="TYZ62" s="691"/>
      <c r="TZA62" s="691"/>
      <c r="TZB62" s="691"/>
      <c r="TZC62" s="691"/>
      <c r="TZD62" s="691"/>
      <c r="TZE62" s="691"/>
      <c r="TZF62" s="691"/>
      <c r="TZG62" s="691"/>
      <c r="TZH62" s="691"/>
      <c r="TZI62" s="691"/>
      <c r="TZJ62" s="691"/>
      <c r="TZK62" s="691"/>
      <c r="TZL62" s="691"/>
      <c r="TZM62" s="691"/>
      <c r="TZN62" s="691"/>
      <c r="TZO62" s="691"/>
      <c r="TZP62" s="691"/>
      <c r="TZQ62" s="691"/>
      <c r="TZR62" s="691"/>
      <c r="TZS62" s="691"/>
      <c r="TZT62" s="691"/>
      <c r="TZU62" s="691"/>
      <c r="TZV62" s="691"/>
      <c r="TZW62" s="691"/>
      <c r="TZX62" s="691"/>
      <c r="TZY62" s="691"/>
      <c r="TZZ62" s="691"/>
      <c r="UAA62" s="691"/>
      <c r="UAB62" s="691"/>
      <c r="UAC62" s="691"/>
      <c r="UAD62" s="691"/>
      <c r="UAE62" s="691"/>
      <c r="UAF62" s="691"/>
      <c r="UAG62" s="691"/>
      <c r="UAH62" s="691"/>
      <c r="UAI62" s="691"/>
      <c r="UAJ62" s="691"/>
      <c r="UAK62" s="691"/>
      <c r="UAL62" s="691"/>
      <c r="UAM62" s="691"/>
      <c r="UAN62" s="691"/>
      <c r="UAO62" s="691"/>
      <c r="UAP62" s="691"/>
      <c r="UAQ62" s="691"/>
      <c r="UAR62" s="691"/>
      <c r="UAS62" s="691"/>
      <c r="UAT62" s="691"/>
      <c r="UAU62" s="691"/>
      <c r="UAV62" s="691"/>
      <c r="UAW62" s="691"/>
      <c r="UAX62" s="691"/>
      <c r="UAY62" s="691"/>
      <c r="UAZ62" s="691"/>
      <c r="UBA62" s="691"/>
      <c r="UBB62" s="691"/>
      <c r="UBC62" s="691"/>
      <c r="UBD62" s="691"/>
      <c r="UBE62" s="691"/>
      <c r="UBF62" s="691"/>
      <c r="UBG62" s="691"/>
      <c r="UBH62" s="691"/>
      <c r="UBI62" s="691"/>
      <c r="UBJ62" s="691"/>
      <c r="UBK62" s="691"/>
      <c r="UBL62" s="691"/>
      <c r="UBM62" s="691"/>
      <c r="UBN62" s="691"/>
      <c r="UBO62" s="691"/>
      <c r="UBP62" s="691"/>
      <c r="UBQ62" s="691"/>
      <c r="UBR62" s="691"/>
      <c r="UBS62" s="691"/>
      <c r="UBT62" s="691"/>
      <c r="UBU62" s="691"/>
      <c r="UBV62" s="691"/>
      <c r="UBW62" s="691"/>
      <c r="UBX62" s="691"/>
      <c r="UBY62" s="691"/>
      <c r="UBZ62" s="691"/>
      <c r="UCA62" s="691"/>
      <c r="UCB62" s="691"/>
      <c r="UCC62" s="691"/>
      <c r="UCD62" s="691"/>
      <c r="UCE62" s="691"/>
      <c r="UCF62" s="691"/>
      <c r="UCG62" s="691"/>
      <c r="UCH62" s="691"/>
      <c r="UCI62" s="691"/>
      <c r="UCJ62" s="691"/>
      <c r="UCK62" s="691"/>
      <c r="UCL62" s="691"/>
      <c r="UCM62" s="691"/>
      <c r="UCN62" s="691"/>
      <c r="UCO62" s="691"/>
      <c r="UCP62" s="691"/>
      <c r="UCQ62" s="691"/>
      <c r="UCR62" s="691"/>
      <c r="UCS62" s="691"/>
      <c r="UCT62" s="691"/>
      <c r="UCU62" s="691"/>
      <c r="UCV62" s="691"/>
      <c r="UCW62" s="691"/>
      <c r="UCX62" s="691"/>
      <c r="UCY62" s="691"/>
      <c r="UCZ62" s="691"/>
      <c r="UDA62" s="691"/>
      <c r="UDB62" s="691"/>
      <c r="UDC62" s="691"/>
      <c r="UDD62" s="691"/>
      <c r="UDE62" s="691"/>
      <c r="UDF62" s="691"/>
      <c r="UDG62" s="691"/>
      <c r="UDH62" s="691"/>
      <c r="UDI62" s="691"/>
      <c r="UDJ62" s="691"/>
      <c r="UDK62" s="691"/>
      <c r="UDL62" s="691"/>
      <c r="UDM62" s="691"/>
      <c r="UDN62" s="691"/>
      <c r="UDO62" s="691"/>
      <c r="UDP62" s="691"/>
      <c r="UDQ62" s="691"/>
      <c r="UDR62" s="691"/>
      <c r="UDS62" s="691"/>
      <c r="UDT62" s="691"/>
      <c r="UDU62" s="691"/>
      <c r="UDV62" s="691"/>
      <c r="UDW62" s="691"/>
      <c r="UDX62" s="691"/>
      <c r="UDY62" s="691"/>
      <c r="UDZ62" s="691"/>
      <c r="UEA62" s="691"/>
      <c r="UEB62" s="691"/>
      <c r="UEC62" s="691"/>
      <c r="UED62" s="691"/>
      <c r="UEE62" s="691"/>
      <c r="UEF62" s="691"/>
      <c r="UEG62" s="691"/>
      <c r="UEH62" s="691"/>
      <c r="UEI62" s="691"/>
      <c r="UEJ62" s="691"/>
      <c r="UEK62" s="691"/>
      <c r="UEL62" s="691"/>
      <c r="UEM62" s="691"/>
      <c r="UEN62" s="691"/>
      <c r="UEO62" s="691"/>
      <c r="UEP62" s="691"/>
      <c r="UEQ62" s="691"/>
      <c r="UER62" s="691"/>
      <c r="UES62" s="691"/>
      <c r="UET62" s="691"/>
      <c r="UEU62" s="691"/>
      <c r="UEV62" s="691"/>
      <c r="UEW62" s="691"/>
      <c r="UEX62" s="691"/>
      <c r="UEY62" s="691"/>
      <c r="UEZ62" s="691"/>
      <c r="UFA62" s="691"/>
      <c r="UFB62" s="691"/>
      <c r="UFC62" s="691"/>
      <c r="UFD62" s="691"/>
      <c r="UFE62" s="691"/>
      <c r="UFF62" s="691"/>
      <c r="UFG62" s="691"/>
      <c r="UFH62" s="691"/>
      <c r="UFI62" s="691"/>
      <c r="UFJ62" s="691"/>
      <c r="UFK62" s="691"/>
      <c r="UFL62" s="691"/>
      <c r="UFM62" s="691"/>
      <c r="UFN62" s="691"/>
      <c r="UFO62" s="691"/>
      <c r="UFP62" s="691"/>
      <c r="UFQ62" s="691"/>
      <c r="UFR62" s="691"/>
      <c r="UFS62" s="691"/>
      <c r="UFT62" s="691"/>
      <c r="UFU62" s="691"/>
      <c r="UFV62" s="691"/>
      <c r="UFW62" s="691"/>
      <c r="UFX62" s="691"/>
      <c r="UFY62" s="691"/>
      <c r="UFZ62" s="691"/>
      <c r="UGA62" s="691"/>
      <c r="UGB62" s="691"/>
      <c r="UGC62" s="691"/>
      <c r="UGD62" s="691"/>
      <c r="UGE62" s="691"/>
      <c r="UGF62" s="691"/>
      <c r="UGG62" s="691"/>
      <c r="UGH62" s="691"/>
      <c r="UGI62" s="691"/>
      <c r="UGJ62" s="691"/>
      <c r="UGK62" s="691"/>
      <c r="UGL62" s="691"/>
      <c r="UGM62" s="691"/>
      <c r="UGN62" s="691"/>
      <c r="UGO62" s="691"/>
      <c r="UGP62" s="691"/>
      <c r="UGQ62" s="691"/>
      <c r="UGR62" s="691"/>
      <c r="UGS62" s="691"/>
      <c r="UGT62" s="691"/>
      <c r="UGU62" s="691"/>
      <c r="UGV62" s="691"/>
      <c r="UGW62" s="691"/>
      <c r="UGX62" s="691"/>
      <c r="UGY62" s="691"/>
      <c r="UGZ62" s="691"/>
      <c r="UHA62" s="691"/>
      <c r="UHB62" s="691"/>
      <c r="UHC62" s="691"/>
      <c r="UHD62" s="691"/>
      <c r="UHE62" s="691"/>
      <c r="UHF62" s="691"/>
      <c r="UHG62" s="691"/>
      <c r="UHH62" s="691"/>
      <c r="UHI62" s="691"/>
      <c r="UHJ62" s="691"/>
      <c r="UHK62" s="691"/>
      <c r="UHL62" s="691"/>
      <c r="UHM62" s="691"/>
      <c r="UHN62" s="691"/>
      <c r="UHO62" s="691"/>
      <c r="UHP62" s="691"/>
      <c r="UHQ62" s="691"/>
      <c r="UHR62" s="691"/>
      <c r="UHS62" s="691"/>
      <c r="UHT62" s="691"/>
      <c r="UHU62" s="691"/>
      <c r="UHV62" s="691"/>
      <c r="UHW62" s="691"/>
      <c r="UHX62" s="691"/>
      <c r="UHY62" s="691"/>
      <c r="UHZ62" s="691"/>
      <c r="UIA62" s="691"/>
      <c r="UIB62" s="691"/>
      <c r="UIC62" s="691"/>
      <c r="UID62" s="691"/>
      <c r="UIE62" s="691"/>
      <c r="UIF62" s="691"/>
      <c r="UIG62" s="691"/>
      <c r="UIH62" s="691"/>
      <c r="UII62" s="691"/>
      <c r="UIJ62" s="691"/>
      <c r="UIK62" s="691"/>
      <c r="UIL62" s="691"/>
      <c r="UIM62" s="691"/>
      <c r="UIN62" s="691"/>
      <c r="UIO62" s="691"/>
      <c r="UIP62" s="691"/>
      <c r="UIQ62" s="691"/>
      <c r="UIR62" s="691"/>
      <c r="UIS62" s="691"/>
      <c r="UIT62" s="691"/>
      <c r="UIU62" s="691"/>
      <c r="UIV62" s="691"/>
      <c r="UIW62" s="691"/>
      <c r="UIX62" s="691"/>
      <c r="UIY62" s="691"/>
      <c r="UIZ62" s="691"/>
      <c r="UJA62" s="691"/>
      <c r="UJB62" s="691"/>
      <c r="UJC62" s="691"/>
      <c r="UJD62" s="691"/>
      <c r="UJE62" s="691"/>
      <c r="UJF62" s="691"/>
      <c r="UJG62" s="691"/>
      <c r="UJH62" s="691"/>
      <c r="UJI62" s="691"/>
      <c r="UJJ62" s="691"/>
      <c r="UJK62" s="691"/>
      <c r="UJL62" s="691"/>
      <c r="UJM62" s="691"/>
      <c r="UJN62" s="691"/>
      <c r="UJO62" s="691"/>
      <c r="UJP62" s="691"/>
      <c r="UJQ62" s="691"/>
      <c r="UJR62" s="691"/>
      <c r="UJS62" s="691"/>
      <c r="UJT62" s="691"/>
      <c r="UJU62" s="691"/>
      <c r="UJV62" s="691"/>
      <c r="UJW62" s="691"/>
      <c r="UJX62" s="691"/>
      <c r="UJY62" s="691"/>
      <c r="UJZ62" s="691"/>
      <c r="UKA62" s="691"/>
      <c r="UKB62" s="691"/>
      <c r="UKC62" s="691"/>
      <c r="UKD62" s="691"/>
      <c r="UKE62" s="691"/>
      <c r="UKF62" s="691"/>
      <c r="UKG62" s="691"/>
      <c r="UKH62" s="691"/>
      <c r="UKI62" s="691"/>
      <c r="UKJ62" s="691"/>
      <c r="UKK62" s="691"/>
      <c r="UKL62" s="691"/>
      <c r="UKM62" s="691"/>
      <c r="UKN62" s="691"/>
      <c r="UKO62" s="691"/>
      <c r="UKP62" s="691"/>
      <c r="UKQ62" s="691"/>
      <c r="UKR62" s="691"/>
      <c r="UKS62" s="691"/>
      <c r="UKT62" s="691"/>
      <c r="UKU62" s="691"/>
      <c r="UKV62" s="691"/>
      <c r="UKW62" s="691"/>
      <c r="UKX62" s="691"/>
      <c r="UKY62" s="691"/>
      <c r="UKZ62" s="691"/>
      <c r="ULA62" s="691"/>
      <c r="ULB62" s="691"/>
      <c r="ULC62" s="691"/>
      <c r="ULD62" s="691"/>
      <c r="ULE62" s="691"/>
      <c r="ULF62" s="691"/>
      <c r="ULG62" s="691"/>
      <c r="ULH62" s="691"/>
      <c r="ULI62" s="691"/>
      <c r="ULJ62" s="691"/>
      <c r="ULK62" s="691"/>
      <c r="ULL62" s="691"/>
      <c r="ULM62" s="691"/>
      <c r="ULN62" s="691"/>
      <c r="ULO62" s="691"/>
      <c r="ULP62" s="691"/>
      <c r="ULQ62" s="691"/>
      <c r="ULR62" s="691"/>
      <c r="ULS62" s="691"/>
      <c r="ULT62" s="691"/>
      <c r="ULU62" s="691"/>
      <c r="ULV62" s="691"/>
      <c r="ULW62" s="691"/>
      <c r="ULX62" s="691"/>
      <c r="ULY62" s="691"/>
      <c r="ULZ62" s="691"/>
      <c r="UMA62" s="691"/>
      <c r="UMB62" s="691"/>
      <c r="UMC62" s="691"/>
      <c r="UMD62" s="691"/>
      <c r="UME62" s="691"/>
      <c r="UMF62" s="691"/>
      <c r="UMG62" s="691"/>
      <c r="UMH62" s="691"/>
      <c r="UMI62" s="691"/>
      <c r="UMJ62" s="691"/>
      <c r="UMK62" s="691"/>
      <c r="UML62" s="691"/>
      <c r="UMM62" s="691"/>
      <c r="UMN62" s="691"/>
      <c r="UMO62" s="691"/>
      <c r="UMP62" s="691"/>
      <c r="UMQ62" s="691"/>
      <c r="UMR62" s="691"/>
      <c r="UMS62" s="691"/>
      <c r="UMT62" s="691"/>
      <c r="UMU62" s="691"/>
      <c r="UMV62" s="691"/>
      <c r="UMW62" s="691"/>
      <c r="UMX62" s="691"/>
      <c r="UMY62" s="691"/>
      <c r="UMZ62" s="691"/>
      <c r="UNA62" s="691"/>
      <c r="UNB62" s="691"/>
      <c r="UNC62" s="691"/>
      <c r="UND62" s="691"/>
      <c r="UNE62" s="691"/>
      <c r="UNF62" s="691"/>
      <c r="UNG62" s="691"/>
      <c r="UNH62" s="691"/>
      <c r="UNI62" s="691"/>
      <c r="UNJ62" s="691"/>
      <c r="UNK62" s="691"/>
      <c r="UNL62" s="691"/>
      <c r="UNM62" s="691"/>
      <c r="UNN62" s="691"/>
      <c r="UNO62" s="691"/>
      <c r="UNP62" s="691"/>
      <c r="UNQ62" s="691"/>
      <c r="UNR62" s="691"/>
      <c r="UNS62" s="691"/>
      <c r="UNT62" s="691"/>
      <c r="UNU62" s="691"/>
      <c r="UNV62" s="691"/>
      <c r="UNW62" s="691"/>
      <c r="UNX62" s="691"/>
      <c r="UNY62" s="691"/>
      <c r="UNZ62" s="691"/>
      <c r="UOA62" s="691"/>
      <c r="UOB62" s="691"/>
      <c r="UOC62" s="691"/>
      <c r="UOD62" s="691"/>
      <c r="UOE62" s="691"/>
      <c r="UOF62" s="691"/>
      <c r="UOG62" s="691"/>
      <c r="UOH62" s="691"/>
      <c r="UOI62" s="691"/>
      <c r="UOJ62" s="691"/>
      <c r="UOK62" s="691"/>
      <c r="UOL62" s="691"/>
      <c r="UOM62" s="691"/>
      <c r="UON62" s="691"/>
      <c r="UOO62" s="691"/>
      <c r="UOP62" s="691"/>
      <c r="UOQ62" s="691"/>
      <c r="UOR62" s="691"/>
      <c r="UOS62" s="691"/>
      <c r="UOT62" s="691"/>
      <c r="UOU62" s="691"/>
      <c r="UOV62" s="691"/>
      <c r="UOW62" s="691"/>
      <c r="UOX62" s="691"/>
      <c r="UOY62" s="691"/>
      <c r="UOZ62" s="691"/>
      <c r="UPA62" s="691"/>
      <c r="UPB62" s="691"/>
      <c r="UPC62" s="691"/>
      <c r="UPD62" s="691"/>
      <c r="UPE62" s="691"/>
      <c r="UPF62" s="691"/>
      <c r="UPG62" s="691"/>
      <c r="UPH62" s="691"/>
      <c r="UPI62" s="691"/>
      <c r="UPJ62" s="691"/>
      <c r="UPK62" s="691"/>
      <c r="UPL62" s="691"/>
      <c r="UPM62" s="691"/>
      <c r="UPN62" s="691"/>
      <c r="UPO62" s="691"/>
      <c r="UPP62" s="691"/>
      <c r="UPQ62" s="691"/>
      <c r="UPR62" s="691"/>
      <c r="UPS62" s="691"/>
      <c r="UPT62" s="691"/>
      <c r="UPU62" s="691"/>
      <c r="UPV62" s="691"/>
      <c r="UPW62" s="691"/>
      <c r="UPX62" s="691"/>
      <c r="UPY62" s="691"/>
      <c r="UPZ62" s="691"/>
      <c r="UQA62" s="691"/>
      <c r="UQB62" s="691"/>
      <c r="UQC62" s="691"/>
      <c r="UQD62" s="691"/>
      <c r="UQE62" s="691"/>
      <c r="UQF62" s="691"/>
      <c r="UQG62" s="691"/>
      <c r="UQH62" s="691"/>
      <c r="UQI62" s="691"/>
      <c r="UQJ62" s="691"/>
      <c r="UQK62" s="691"/>
      <c r="UQL62" s="691"/>
      <c r="UQM62" s="691"/>
      <c r="UQN62" s="691"/>
      <c r="UQO62" s="691"/>
      <c r="UQP62" s="691"/>
      <c r="UQQ62" s="691"/>
      <c r="UQR62" s="691"/>
      <c r="UQS62" s="691"/>
      <c r="UQT62" s="691"/>
      <c r="UQU62" s="691"/>
      <c r="UQV62" s="691"/>
      <c r="UQW62" s="691"/>
      <c r="UQX62" s="691"/>
      <c r="UQY62" s="691"/>
      <c r="UQZ62" s="691"/>
      <c r="URA62" s="691"/>
      <c r="URB62" s="691"/>
      <c r="URC62" s="691"/>
      <c r="URD62" s="691"/>
      <c r="URE62" s="691"/>
      <c r="URF62" s="691"/>
      <c r="URG62" s="691"/>
      <c r="URH62" s="691"/>
      <c r="URI62" s="691"/>
      <c r="URJ62" s="691"/>
      <c r="URK62" s="691"/>
      <c r="URL62" s="691"/>
      <c r="URM62" s="691"/>
      <c r="URN62" s="691"/>
      <c r="URO62" s="691"/>
      <c r="URP62" s="691"/>
      <c r="URQ62" s="691"/>
      <c r="URR62" s="691"/>
      <c r="URS62" s="691"/>
      <c r="URT62" s="691"/>
      <c r="URU62" s="691"/>
      <c r="URV62" s="691"/>
      <c r="URW62" s="691"/>
      <c r="URX62" s="691"/>
      <c r="URY62" s="691"/>
      <c r="URZ62" s="691"/>
      <c r="USA62" s="691"/>
      <c r="USB62" s="691"/>
      <c r="USC62" s="691"/>
      <c r="USD62" s="691"/>
      <c r="USE62" s="691"/>
      <c r="USF62" s="691"/>
      <c r="USG62" s="691"/>
      <c r="USH62" s="691"/>
      <c r="USI62" s="691"/>
      <c r="USJ62" s="691"/>
      <c r="USK62" s="691"/>
      <c r="USL62" s="691"/>
      <c r="USM62" s="691"/>
      <c r="USN62" s="691"/>
      <c r="USO62" s="691"/>
      <c r="USP62" s="691"/>
      <c r="USQ62" s="691"/>
      <c r="USR62" s="691"/>
      <c r="USS62" s="691"/>
      <c r="UST62" s="691"/>
      <c r="USU62" s="691"/>
      <c r="USV62" s="691"/>
      <c r="USW62" s="691"/>
      <c r="USX62" s="691"/>
      <c r="USY62" s="691"/>
      <c r="USZ62" s="691"/>
      <c r="UTA62" s="691"/>
      <c r="UTB62" s="691"/>
      <c r="UTC62" s="691"/>
      <c r="UTD62" s="691"/>
      <c r="UTE62" s="691"/>
      <c r="UTF62" s="691"/>
      <c r="UTG62" s="691"/>
      <c r="UTH62" s="691"/>
      <c r="UTI62" s="691"/>
      <c r="UTJ62" s="691"/>
      <c r="UTK62" s="691"/>
      <c r="UTL62" s="691"/>
      <c r="UTM62" s="691"/>
      <c r="UTN62" s="691"/>
      <c r="UTO62" s="691"/>
      <c r="UTP62" s="691"/>
      <c r="UTQ62" s="691"/>
      <c r="UTR62" s="691"/>
      <c r="UTS62" s="691"/>
      <c r="UTT62" s="691"/>
      <c r="UTU62" s="691"/>
      <c r="UTV62" s="691"/>
      <c r="UTW62" s="691"/>
      <c r="UTX62" s="691"/>
      <c r="UTY62" s="691"/>
      <c r="UTZ62" s="691"/>
      <c r="UUA62" s="691"/>
      <c r="UUB62" s="691"/>
      <c r="UUC62" s="691"/>
      <c r="UUD62" s="691"/>
      <c r="UUE62" s="691"/>
      <c r="UUF62" s="691"/>
      <c r="UUG62" s="691"/>
      <c r="UUH62" s="691"/>
      <c r="UUI62" s="691"/>
      <c r="UUJ62" s="691"/>
      <c r="UUK62" s="691"/>
      <c r="UUL62" s="691"/>
      <c r="UUM62" s="691"/>
      <c r="UUN62" s="691"/>
      <c r="UUO62" s="691"/>
      <c r="UUP62" s="691"/>
      <c r="UUQ62" s="691"/>
      <c r="UUR62" s="691"/>
      <c r="UUS62" s="691"/>
      <c r="UUT62" s="691"/>
      <c r="UUU62" s="691"/>
      <c r="UUV62" s="691"/>
      <c r="UUW62" s="691"/>
      <c r="UUX62" s="691"/>
      <c r="UUY62" s="691"/>
      <c r="UUZ62" s="691"/>
      <c r="UVA62" s="691"/>
      <c r="UVB62" s="691"/>
      <c r="UVC62" s="691"/>
      <c r="UVD62" s="691"/>
      <c r="UVE62" s="691"/>
      <c r="UVF62" s="691"/>
      <c r="UVG62" s="691"/>
      <c r="UVH62" s="691"/>
      <c r="UVI62" s="691"/>
      <c r="UVJ62" s="691"/>
      <c r="UVK62" s="691"/>
      <c r="UVL62" s="691"/>
      <c r="UVM62" s="691"/>
      <c r="UVN62" s="691"/>
      <c r="UVO62" s="691"/>
      <c r="UVP62" s="691"/>
      <c r="UVQ62" s="691"/>
      <c r="UVR62" s="691"/>
      <c r="UVS62" s="691"/>
      <c r="UVT62" s="691"/>
      <c r="UVU62" s="691"/>
      <c r="UVV62" s="691"/>
      <c r="UVW62" s="691"/>
      <c r="UVX62" s="691"/>
      <c r="UVY62" s="691"/>
      <c r="UVZ62" s="691"/>
      <c r="UWA62" s="691"/>
      <c r="UWB62" s="691"/>
      <c r="UWC62" s="691"/>
      <c r="UWD62" s="691"/>
      <c r="UWE62" s="691"/>
      <c r="UWF62" s="691"/>
      <c r="UWG62" s="691"/>
      <c r="UWH62" s="691"/>
      <c r="UWI62" s="691"/>
      <c r="UWJ62" s="691"/>
      <c r="UWK62" s="691"/>
      <c r="UWL62" s="691"/>
      <c r="UWM62" s="691"/>
      <c r="UWN62" s="691"/>
      <c r="UWO62" s="691"/>
      <c r="UWP62" s="691"/>
      <c r="UWQ62" s="691"/>
      <c r="UWR62" s="691"/>
      <c r="UWS62" s="691"/>
      <c r="UWT62" s="691"/>
      <c r="UWU62" s="691"/>
      <c r="UWV62" s="691"/>
      <c r="UWW62" s="691"/>
      <c r="UWX62" s="691"/>
      <c r="UWY62" s="691"/>
      <c r="UWZ62" s="691"/>
      <c r="UXA62" s="691"/>
      <c r="UXB62" s="691"/>
      <c r="UXC62" s="691"/>
      <c r="UXD62" s="691"/>
      <c r="UXE62" s="691"/>
      <c r="UXF62" s="691"/>
      <c r="UXG62" s="691"/>
      <c r="UXH62" s="691"/>
      <c r="UXI62" s="691"/>
      <c r="UXJ62" s="691"/>
      <c r="UXK62" s="691"/>
      <c r="UXL62" s="691"/>
      <c r="UXM62" s="691"/>
      <c r="UXN62" s="691"/>
      <c r="UXO62" s="691"/>
      <c r="UXP62" s="691"/>
      <c r="UXQ62" s="691"/>
      <c r="UXR62" s="691"/>
      <c r="UXS62" s="691"/>
      <c r="UXT62" s="691"/>
      <c r="UXU62" s="691"/>
      <c r="UXV62" s="691"/>
      <c r="UXW62" s="691"/>
      <c r="UXX62" s="691"/>
      <c r="UXY62" s="691"/>
      <c r="UXZ62" s="691"/>
      <c r="UYA62" s="691"/>
      <c r="UYB62" s="691"/>
      <c r="UYC62" s="691"/>
      <c r="UYD62" s="691"/>
      <c r="UYE62" s="691"/>
      <c r="UYF62" s="691"/>
      <c r="UYG62" s="691"/>
      <c r="UYH62" s="691"/>
      <c r="UYI62" s="691"/>
      <c r="UYJ62" s="691"/>
      <c r="UYK62" s="691"/>
      <c r="UYL62" s="691"/>
      <c r="UYM62" s="691"/>
      <c r="UYN62" s="691"/>
      <c r="UYO62" s="691"/>
      <c r="UYP62" s="691"/>
      <c r="UYQ62" s="691"/>
      <c r="UYR62" s="691"/>
      <c r="UYS62" s="691"/>
      <c r="UYT62" s="691"/>
      <c r="UYU62" s="691"/>
      <c r="UYV62" s="691"/>
      <c r="UYW62" s="691"/>
      <c r="UYX62" s="691"/>
      <c r="UYY62" s="691"/>
      <c r="UYZ62" s="691"/>
      <c r="UZA62" s="691"/>
      <c r="UZB62" s="691"/>
      <c r="UZC62" s="691"/>
      <c r="UZD62" s="691"/>
      <c r="UZE62" s="691"/>
      <c r="UZF62" s="691"/>
      <c r="UZG62" s="691"/>
      <c r="UZH62" s="691"/>
      <c r="UZI62" s="691"/>
      <c r="UZJ62" s="691"/>
      <c r="UZK62" s="691"/>
      <c r="UZL62" s="691"/>
      <c r="UZM62" s="691"/>
      <c r="UZN62" s="691"/>
      <c r="UZO62" s="691"/>
      <c r="UZP62" s="691"/>
      <c r="UZQ62" s="691"/>
      <c r="UZR62" s="691"/>
      <c r="UZS62" s="691"/>
      <c r="UZT62" s="691"/>
      <c r="UZU62" s="691"/>
      <c r="UZV62" s="691"/>
      <c r="UZW62" s="691"/>
      <c r="UZX62" s="691"/>
      <c r="UZY62" s="691"/>
      <c r="UZZ62" s="691"/>
      <c r="VAA62" s="691"/>
      <c r="VAB62" s="691"/>
      <c r="VAC62" s="691"/>
      <c r="VAD62" s="691"/>
      <c r="VAE62" s="691"/>
      <c r="VAF62" s="691"/>
      <c r="VAG62" s="691"/>
      <c r="VAH62" s="691"/>
      <c r="VAI62" s="691"/>
      <c r="VAJ62" s="691"/>
      <c r="VAK62" s="691"/>
      <c r="VAL62" s="691"/>
      <c r="VAM62" s="691"/>
      <c r="VAN62" s="691"/>
      <c r="VAO62" s="691"/>
      <c r="VAP62" s="691"/>
      <c r="VAQ62" s="691"/>
      <c r="VAR62" s="691"/>
      <c r="VAS62" s="691"/>
      <c r="VAT62" s="691"/>
      <c r="VAU62" s="691"/>
      <c r="VAV62" s="691"/>
      <c r="VAW62" s="691"/>
      <c r="VAX62" s="691"/>
      <c r="VAY62" s="691"/>
      <c r="VAZ62" s="691"/>
      <c r="VBA62" s="691"/>
      <c r="VBB62" s="691"/>
      <c r="VBC62" s="691"/>
      <c r="VBD62" s="691"/>
      <c r="VBE62" s="691"/>
      <c r="VBF62" s="691"/>
      <c r="VBG62" s="691"/>
      <c r="VBH62" s="691"/>
      <c r="VBI62" s="691"/>
      <c r="VBJ62" s="691"/>
      <c r="VBK62" s="691"/>
      <c r="VBL62" s="691"/>
      <c r="VBM62" s="691"/>
      <c r="VBN62" s="691"/>
      <c r="VBO62" s="691"/>
      <c r="VBP62" s="691"/>
      <c r="VBQ62" s="691"/>
      <c r="VBR62" s="691"/>
      <c r="VBS62" s="691"/>
      <c r="VBT62" s="691"/>
      <c r="VBU62" s="691"/>
      <c r="VBV62" s="691"/>
      <c r="VBW62" s="691"/>
      <c r="VBX62" s="691"/>
      <c r="VBY62" s="691"/>
      <c r="VBZ62" s="691"/>
      <c r="VCA62" s="691"/>
      <c r="VCB62" s="691"/>
      <c r="VCC62" s="691"/>
      <c r="VCD62" s="691"/>
      <c r="VCE62" s="691"/>
      <c r="VCF62" s="691"/>
      <c r="VCG62" s="691"/>
      <c r="VCH62" s="691"/>
      <c r="VCI62" s="691"/>
      <c r="VCJ62" s="691"/>
      <c r="VCK62" s="691"/>
      <c r="VCL62" s="691"/>
      <c r="VCM62" s="691"/>
      <c r="VCN62" s="691"/>
      <c r="VCO62" s="691"/>
      <c r="VCP62" s="691"/>
      <c r="VCQ62" s="691"/>
      <c r="VCR62" s="691"/>
      <c r="VCS62" s="691"/>
      <c r="VCT62" s="691"/>
      <c r="VCU62" s="691"/>
      <c r="VCV62" s="691"/>
      <c r="VCW62" s="691"/>
      <c r="VCX62" s="691"/>
      <c r="VCY62" s="691"/>
      <c r="VCZ62" s="691"/>
      <c r="VDA62" s="691"/>
      <c r="VDB62" s="691"/>
      <c r="VDC62" s="691"/>
      <c r="VDD62" s="691"/>
      <c r="VDE62" s="691"/>
      <c r="VDF62" s="691"/>
      <c r="VDG62" s="691"/>
      <c r="VDH62" s="691"/>
      <c r="VDI62" s="691"/>
      <c r="VDJ62" s="691"/>
      <c r="VDK62" s="691"/>
      <c r="VDL62" s="691"/>
      <c r="VDM62" s="691"/>
      <c r="VDN62" s="691"/>
      <c r="VDO62" s="691"/>
      <c r="VDP62" s="691"/>
      <c r="VDQ62" s="691"/>
      <c r="VDR62" s="691"/>
      <c r="VDS62" s="691"/>
      <c r="VDT62" s="691"/>
      <c r="VDU62" s="691"/>
      <c r="VDV62" s="691"/>
      <c r="VDW62" s="691"/>
      <c r="VDX62" s="691"/>
      <c r="VDY62" s="691"/>
      <c r="VDZ62" s="691"/>
      <c r="VEA62" s="691"/>
      <c r="VEB62" s="691"/>
      <c r="VEC62" s="691"/>
      <c r="VED62" s="691"/>
      <c r="VEE62" s="691"/>
      <c r="VEF62" s="691"/>
      <c r="VEG62" s="691"/>
      <c r="VEH62" s="691"/>
      <c r="VEI62" s="691"/>
      <c r="VEJ62" s="691"/>
      <c r="VEK62" s="691"/>
      <c r="VEL62" s="691"/>
      <c r="VEM62" s="691"/>
      <c r="VEN62" s="691"/>
      <c r="VEO62" s="691"/>
      <c r="VEP62" s="691"/>
      <c r="VEQ62" s="691"/>
      <c r="VER62" s="691"/>
      <c r="VES62" s="691"/>
      <c r="VET62" s="691"/>
      <c r="VEU62" s="691"/>
      <c r="VEV62" s="691"/>
      <c r="VEW62" s="691"/>
      <c r="VEX62" s="691"/>
      <c r="VEY62" s="691"/>
      <c r="VEZ62" s="691"/>
      <c r="VFA62" s="691"/>
      <c r="VFB62" s="691"/>
      <c r="VFC62" s="691"/>
      <c r="VFD62" s="691"/>
      <c r="VFE62" s="691"/>
      <c r="VFF62" s="691"/>
      <c r="VFG62" s="691"/>
      <c r="VFH62" s="691"/>
      <c r="VFI62" s="691"/>
      <c r="VFJ62" s="691"/>
      <c r="VFK62" s="691"/>
      <c r="VFL62" s="691"/>
      <c r="VFM62" s="691"/>
      <c r="VFN62" s="691"/>
      <c r="VFO62" s="691"/>
      <c r="VFP62" s="691"/>
      <c r="VFQ62" s="691"/>
      <c r="VFR62" s="691"/>
      <c r="VFS62" s="691"/>
      <c r="VFT62" s="691"/>
      <c r="VFU62" s="691"/>
      <c r="VFV62" s="691"/>
      <c r="VFW62" s="691"/>
      <c r="VFX62" s="691"/>
      <c r="VFY62" s="691"/>
      <c r="VFZ62" s="691"/>
      <c r="VGA62" s="691"/>
      <c r="VGB62" s="691"/>
      <c r="VGC62" s="691"/>
      <c r="VGD62" s="691"/>
      <c r="VGE62" s="691"/>
      <c r="VGF62" s="691"/>
      <c r="VGG62" s="691"/>
      <c r="VGH62" s="691"/>
      <c r="VGI62" s="691"/>
      <c r="VGJ62" s="691"/>
      <c r="VGK62" s="691"/>
      <c r="VGL62" s="691"/>
      <c r="VGM62" s="691"/>
      <c r="VGN62" s="691"/>
      <c r="VGO62" s="691"/>
      <c r="VGP62" s="691"/>
      <c r="VGQ62" s="691"/>
      <c r="VGR62" s="691"/>
      <c r="VGS62" s="691"/>
      <c r="VGT62" s="691"/>
      <c r="VGU62" s="691"/>
      <c r="VGV62" s="691"/>
      <c r="VGW62" s="691"/>
      <c r="VGX62" s="691"/>
      <c r="VGY62" s="691"/>
      <c r="VGZ62" s="691"/>
      <c r="VHA62" s="691"/>
      <c r="VHB62" s="691"/>
      <c r="VHC62" s="691"/>
      <c r="VHD62" s="691"/>
      <c r="VHE62" s="691"/>
      <c r="VHF62" s="691"/>
      <c r="VHG62" s="691"/>
      <c r="VHH62" s="691"/>
      <c r="VHI62" s="691"/>
      <c r="VHJ62" s="691"/>
      <c r="VHK62" s="691"/>
      <c r="VHL62" s="691"/>
      <c r="VHM62" s="691"/>
      <c r="VHN62" s="691"/>
      <c r="VHO62" s="691"/>
      <c r="VHP62" s="691"/>
      <c r="VHQ62" s="691"/>
      <c r="VHR62" s="691"/>
      <c r="VHS62" s="691"/>
      <c r="VHT62" s="691"/>
      <c r="VHU62" s="691"/>
      <c r="VHV62" s="691"/>
      <c r="VHW62" s="691"/>
      <c r="VHX62" s="691"/>
      <c r="VHY62" s="691"/>
      <c r="VHZ62" s="691"/>
      <c r="VIA62" s="691"/>
      <c r="VIB62" s="691"/>
      <c r="VIC62" s="691"/>
      <c r="VID62" s="691"/>
      <c r="VIE62" s="691"/>
      <c r="VIF62" s="691"/>
      <c r="VIG62" s="691"/>
      <c r="VIH62" s="691"/>
      <c r="VII62" s="691"/>
      <c r="VIJ62" s="691"/>
      <c r="VIK62" s="691"/>
      <c r="VIL62" s="691"/>
      <c r="VIM62" s="691"/>
      <c r="VIN62" s="691"/>
      <c r="VIO62" s="691"/>
      <c r="VIP62" s="691"/>
      <c r="VIQ62" s="691"/>
      <c r="VIR62" s="691"/>
      <c r="VIS62" s="691"/>
      <c r="VIT62" s="691"/>
      <c r="VIU62" s="691"/>
      <c r="VIV62" s="691"/>
      <c r="VIW62" s="691"/>
      <c r="VIX62" s="691"/>
      <c r="VIY62" s="691"/>
      <c r="VIZ62" s="691"/>
      <c r="VJA62" s="691"/>
      <c r="VJB62" s="691"/>
      <c r="VJC62" s="691"/>
      <c r="VJD62" s="691"/>
      <c r="VJE62" s="691"/>
      <c r="VJF62" s="691"/>
      <c r="VJG62" s="691"/>
      <c r="VJH62" s="691"/>
      <c r="VJI62" s="691"/>
      <c r="VJJ62" s="691"/>
      <c r="VJK62" s="691"/>
      <c r="VJL62" s="691"/>
      <c r="VJM62" s="691"/>
      <c r="VJN62" s="691"/>
      <c r="VJO62" s="691"/>
      <c r="VJP62" s="691"/>
      <c r="VJQ62" s="691"/>
      <c r="VJR62" s="691"/>
      <c r="VJS62" s="691"/>
      <c r="VJT62" s="691"/>
      <c r="VJU62" s="691"/>
      <c r="VJV62" s="691"/>
      <c r="VJW62" s="691"/>
      <c r="VJX62" s="691"/>
      <c r="VJY62" s="691"/>
      <c r="VJZ62" s="691"/>
      <c r="VKA62" s="691"/>
      <c r="VKB62" s="691"/>
      <c r="VKC62" s="691"/>
      <c r="VKD62" s="691"/>
      <c r="VKE62" s="691"/>
      <c r="VKF62" s="691"/>
      <c r="VKG62" s="691"/>
      <c r="VKH62" s="691"/>
      <c r="VKI62" s="691"/>
      <c r="VKJ62" s="691"/>
      <c r="VKK62" s="691"/>
      <c r="VKL62" s="691"/>
      <c r="VKM62" s="691"/>
      <c r="VKN62" s="691"/>
      <c r="VKO62" s="691"/>
      <c r="VKP62" s="691"/>
      <c r="VKQ62" s="691"/>
      <c r="VKR62" s="691"/>
      <c r="VKS62" s="691"/>
      <c r="VKT62" s="691"/>
      <c r="VKU62" s="691"/>
      <c r="VKV62" s="691"/>
      <c r="VKW62" s="691"/>
      <c r="VKX62" s="691"/>
      <c r="VKY62" s="691"/>
      <c r="VKZ62" s="691"/>
      <c r="VLA62" s="691"/>
      <c r="VLB62" s="691"/>
      <c r="VLC62" s="691"/>
      <c r="VLD62" s="691"/>
      <c r="VLE62" s="691"/>
      <c r="VLF62" s="691"/>
      <c r="VLG62" s="691"/>
      <c r="VLH62" s="691"/>
      <c r="VLI62" s="691"/>
      <c r="VLJ62" s="691"/>
      <c r="VLK62" s="691"/>
      <c r="VLL62" s="691"/>
      <c r="VLM62" s="691"/>
      <c r="VLN62" s="691"/>
      <c r="VLO62" s="691"/>
      <c r="VLP62" s="691"/>
      <c r="VLQ62" s="691"/>
      <c r="VLR62" s="691"/>
      <c r="VLS62" s="691"/>
      <c r="VLT62" s="691"/>
      <c r="VLU62" s="691"/>
      <c r="VLV62" s="691"/>
      <c r="VLW62" s="691"/>
      <c r="VLX62" s="691"/>
      <c r="VLY62" s="691"/>
      <c r="VLZ62" s="691"/>
      <c r="VMA62" s="691"/>
      <c r="VMB62" s="691"/>
      <c r="VMC62" s="691"/>
      <c r="VMD62" s="691"/>
      <c r="VME62" s="691"/>
      <c r="VMF62" s="691"/>
      <c r="VMG62" s="691"/>
      <c r="VMH62" s="691"/>
      <c r="VMI62" s="691"/>
      <c r="VMJ62" s="691"/>
      <c r="VMK62" s="691"/>
      <c r="VML62" s="691"/>
      <c r="VMM62" s="691"/>
      <c r="VMN62" s="691"/>
      <c r="VMO62" s="691"/>
      <c r="VMP62" s="691"/>
      <c r="VMQ62" s="691"/>
      <c r="VMR62" s="691"/>
      <c r="VMS62" s="691"/>
      <c r="VMT62" s="691"/>
      <c r="VMU62" s="691"/>
      <c r="VMV62" s="691"/>
      <c r="VMW62" s="691"/>
      <c r="VMX62" s="691"/>
      <c r="VMY62" s="691"/>
      <c r="VMZ62" s="691"/>
      <c r="VNA62" s="691"/>
      <c r="VNB62" s="691"/>
      <c r="VNC62" s="691"/>
      <c r="VND62" s="691"/>
      <c r="VNE62" s="691"/>
      <c r="VNF62" s="691"/>
      <c r="VNG62" s="691"/>
      <c r="VNH62" s="691"/>
      <c r="VNI62" s="691"/>
      <c r="VNJ62" s="691"/>
      <c r="VNK62" s="691"/>
      <c r="VNL62" s="691"/>
      <c r="VNM62" s="691"/>
      <c r="VNN62" s="691"/>
      <c r="VNO62" s="691"/>
      <c r="VNP62" s="691"/>
      <c r="VNQ62" s="691"/>
      <c r="VNR62" s="691"/>
      <c r="VNS62" s="691"/>
      <c r="VNT62" s="691"/>
      <c r="VNU62" s="691"/>
      <c r="VNV62" s="691"/>
      <c r="VNW62" s="691"/>
      <c r="VNX62" s="691"/>
      <c r="VNY62" s="691"/>
      <c r="VNZ62" s="691"/>
      <c r="VOA62" s="691"/>
      <c r="VOB62" s="691"/>
      <c r="VOC62" s="691"/>
      <c r="VOD62" s="691"/>
      <c r="VOE62" s="691"/>
      <c r="VOF62" s="691"/>
      <c r="VOG62" s="691"/>
      <c r="VOH62" s="691"/>
      <c r="VOI62" s="691"/>
      <c r="VOJ62" s="691"/>
      <c r="VOK62" s="691"/>
      <c r="VOL62" s="691"/>
      <c r="VOM62" s="691"/>
      <c r="VON62" s="691"/>
      <c r="VOO62" s="691"/>
      <c r="VOP62" s="691"/>
      <c r="VOQ62" s="691"/>
      <c r="VOR62" s="691"/>
      <c r="VOS62" s="691"/>
      <c r="VOT62" s="691"/>
      <c r="VOU62" s="691"/>
      <c r="VOV62" s="691"/>
      <c r="VOW62" s="691"/>
      <c r="VOX62" s="691"/>
      <c r="VOY62" s="691"/>
      <c r="VOZ62" s="691"/>
      <c r="VPA62" s="691"/>
      <c r="VPB62" s="691"/>
      <c r="VPC62" s="691"/>
      <c r="VPD62" s="691"/>
      <c r="VPE62" s="691"/>
      <c r="VPF62" s="691"/>
      <c r="VPG62" s="691"/>
      <c r="VPH62" s="691"/>
      <c r="VPI62" s="691"/>
      <c r="VPJ62" s="691"/>
      <c r="VPK62" s="691"/>
      <c r="VPL62" s="691"/>
      <c r="VPM62" s="691"/>
      <c r="VPN62" s="691"/>
      <c r="VPO62" s="691"/>
      <c r="VPP62" s="691"/>
      <c r="VPQ62" s="691"/>
      <c r="VPR62" s="691"/>
      <c r="VPS62" s="691"/>
      <c r="VPT62" s="691"/>
      <c r="VPU62" s="691"/>
      <c r="VPV62" s="691"/>
      <c r="VPW62" s="691"/>
      <c r="VPX62" s="691"/>
      <c r="VPY62" s="691"/>
      <c r="VPZ62" s="691"/>
      <c r="VQA62" s="691"/>
      <c r="VQB62" s="691"/>
      <c r="VQC62" s="691"/>
      <c r="VQD62" s="691"/>
      <c r="VQE62" s="691"/>
      <c r="VQF62" s="691"/>
      <c r="VQG62" s="691"/>
      <c r="VQH62" s="691"/>
      <c r="VQI62" s="691"/>
      <c r="VQJ62" s="691"/>
      <c r="VQK62" s="691"/>
      <c r="VQL62" s="691"/>
      <c r="VQM62" s="691"/>
      <c r="VQN62" s="691"/>
      <c r="VQO62" s="691"/>
      <c r="VQP62" s="691"/>
      <c r="VQQ62" s="691"/>
      <c r="VQR62" s="691"/>
      <c r="VQS62" s="691"/>
      <c r="VQT62" s="691"/>
      <c r="VQU62" s="691"/>
      <c r="VQV62" s="691"/>
      <c r="VQW62" s="691"/>
      <c r="VQX62" s="691"/>
      <c r="VQY62" s="691"/>
      <c r="VQZ62" s="691"/>
      <c r="VRA62" s="691"/>
      <c r="VRB62" s="691"/>
      <c r="VRC62" s="691"/>
      <c r="VRD62" s="691"/>
      <c r="VRE62" s="691"/>
      <c r="VRF62" s="691"/>
      <c r="VRG62" s="691"/>
      <c r="VRH62" s="691"/>
      <c r="VRI62" s="691"/>
      <c r="VRJ62" s="691"/>
      <c r="VRK62" s="691"/>
      <c r="VRL62" s="691"/>
      <c r="VRM62" s="691"/>
      <c r="VRN62" s="691"/>
      <c r="VRO62" s="691"/>
      <c r="VRP62" s="691"/>
      <c r="VRQ62" s="691"/>
      <c r="VRR62" s="691"/>
      <c r="VRS62" s="691"/>
      <c r="VRT62" s="691"/>
      <c r="VRU62" s="691"/>
      <c r="VRV62" s="691"/>
      <c r="VRW62" s="691"/>
      <c r="VRX62" s="691"/>
      <c r="VRY62" s="691"/>
      <c r="VRZ62" s="691"/>
      <c r="VSA62" s="691"/>
      <c r="VSB62" s="691"/>
      <c r="VSC62" s="691"/>
      <c r="VSD62" s="691"/>
      <c r="VSE62" s="691"/>
      <c r="VSF62" s="691"/>
      <c r="VSG62" s="691"/>
      <c r="VSH62" s="691"/>
      <c r="VSI62" s="691"/>
      <c r="VSJ62" s="691"/>
      <c r="VSK62" s="691"/>
      <c r="VSL62" s="691"/>
      <c r="VSM62" s="691"/>
      <c r="VSN62" s="691"/>
      <c r="VSO62" s="691"/>
      <c r="VSP62" s="691"/>
      <c r="VSQ62" s="691"/>
      <c r="VSR62" s="691"/>
      <c r="VSS62" s="691"/>
      <c r="VST62" s="691"/>
      <c r="VSU62" s="691"/>
      <c r="VSV62" s="691"/>
      <c r="VSW62" s="691"/>
      <c r="VSX62" s="691"/>
      <c r="VSY62" s="691"/>
      <c r="VSZ62" s="691"/>
      <c r="VTA62" s="691"/>
      <c r="VTB62" s="691"/>
      <c r="VTC62" s="691"/>
      <c r="VTD62" s="691"/>
      <c r="VTE62" s="691"/>
      <c r="VTF62" s="691"/>
      <c r="VTG62" s="691"/>
      <c r="VTH62" s="691"/>
      <c r="VTI62" s="691"/>
      <c r="VTJ62" s="691"/>
      <c r="VTK62" s="691"/>
      <c r="VTL62" s="691"/>
      <c r="VTM62" s="691"/>
      <c r="VTN62" s="691"/>
      <c r="VTO62" s="691"/>
      <c r="VTP62" s="691"/>
      <c r="VTQ62" s="691"/>
      <c r="VTR62" s="691"/>
      <c r="VTS62" s="691"/>
      <c r="VTT62" s="691"/>
      <c r="VTU62" s="691"/>
      <c r="VTV62" s="691"/>
      <c r="VTW62" s="691"/>
      <c r="VTX62" s="691"/>
      <c r="VTY62" s="691"/>
      <c r="VTZ62" s="691"/>
      <c r="VUA62" s="691"/>
      <c r="VUB62" s="691"/>
      <c r="VUC62" s="691"/>
      <c r="VUD62" s="691"/>
      <c r="VUE62" s="691"/>
      <c r="VUF62" s="691"/>
      <c r="VUG62" s="691"/>
      <c r="VUH62" s="691"/>
      <c r="VUI62" s="691"/>
      <c r="VUJ62" s="691"/>
      <c r="VUK62" s="691"/>
      <c r="VUL62" s="691"/>
      <c r="VUM62" s="691"/>
      <c r="VUN62" s="691"/>
      <c r="VUO62" s="691"/>
      <c r="VUP62" s="691"/>
      <c r="VUQ62" s="691"/>
      <c r="VUR62" s="691"/>
      <c r="VUS62" s="691"/>
      <c r="VUT62" s="691"/>
      <c r="VUU62" s="691"/>
      <c r="VUV62" s="691"/>
      <c r="VUW62" s="691"/>
      <c r="VUX62" s="691"/>
      <c r="VUY62" s="691"/>
      <c r="VUZ62" s="691"/>
      <c r="VVA62" s="691"/>
      <c r="VVB62" s="691"/>
      <c r="VVC62" s="691"/>
      <c r="VVD62" s="691"/>
      <c r="VVE62" s="691"/>
      <c r="VVF62" s="691"/>
      <c r="VVG62" s="691"/>
      <c r="VVH62" s="691"/>
      <c r="VVI62" s="691"/>
      <c r="VVJ62" s="691"/>
      <c r="VVK62" s="691"/>
      <c r="VVL62" s="691"/>
      <c r="VVM62" s="691"/>
      <c r="VVN62" s="691"/>
      <c r="VVO62" s="691"/>
      <c r="VVP62" s="691"/>
      <c r="VVQ62" s="691"/>
      <c r="VVR62" s="691"/>
      <c r="VVS62" s="691"/>
      <c r="VVT62" s="691"/>
      <c r="VVU62" s="691"/>
      <c r="VVV62" s="691"/>
      <c r="VVW62" s="691"/>
      <c r="VVX62" s="691"/>
      <c r="VVY62" s="691"/>
      <c r="VVZ62" s="691"/>
      <c r="VWA62" s="691"/>
      <c r="VWB62" s="691"/>
      <c r="VWC62" s="691"/>
      <c r="VWD62" s="691"/>
      <c r="VWE62" s="691"/>
      <c r="VWF62" s="691"/>
      <c r="VWG62" s="691"/>
      <c r="VWH62" s="691"/>
      <c r="VWI62" s="691"/>
      <c r="VWJ62" s="691"/>
      <c r="VWK62" s="691"/>
      <c r="VWL62" s="691"/>
      <c r="VWM62" s="691"/>
      <c r="VWN62" s="691"/>
      <c r="VWO62" s="691"/>
      <c r="VWP62" s="691"/>
      <c r="VWQ62" s="691"/>
      <c r="VWR62" s="691"/>
      <c r="VWS62" s="691"/>
      <c r="VWT62" s="691"/>
      <c r="VWU62" s="691"/>
      <c r="VWV62" s="691"/>
      <c r="VWW62" s="691"/>
      <c r="VWX62" s="691"/>
      <c r="VWY62" s="691"/>
      <c r="VWZ62" s="691"/>
      <c r="VXA62" s="691"/>
      <c r="VXB62" s="691"/>
      <c r="VXC62" s="691"/>
      <c r="VXD62" s="691"/>
      <c r="VXE62" s="691"/>
      <c r="VXF62" s="691"/>
      <c r="VXG62" s="691"/>
      <c r="VXH62" s="691"/>
      <c r="VXI62" s="691"/>
      <c r="VXJ62" s="691"/>
      <c r="VXK62" s="691"/>
      <c r="VXL62" s="691"/>
      <c r="VXM62" s="691"/>
      <c r="VXN62" s="691"/>
      <c r="VXO62" s="691"/>
      <c r="VXP62" s="691"/>
      <c r="VXQ62" s="691"/>
      <c r="VXR62" s="691"/>
      <c r="VXS62" s="691"/>
      <c r="VXT62" s="691"/>
      <c r="VXU62" s="691"/>
      <c r="VXV62" s="691"/>
      <c r="VXW62" s="691"/>
      <c r="VXX62" s="691"/>
      <c r="VXY62" s="691"/>
      <c r="VXZ62" s="691"/>
      <c r="VYA62" s="691"/>
      <c r="VYB62" s="691"/>
      <c r="VYC62" s="691"/>
      <c r="VYD62" s="691"/>
      <c r="VYE62" s="691"/>
      <c r="VYF62" s="691"/>
      <c r="VYG62" s="691"/>
      <c r="VYH62" s="691"/>
      <c r="VYI62" s="691"/>
      <c r="VYJ62" s="691"/>
      <c r="VYK62" s="691"/>
      <c r="VYL62" s="691"/>
      <c r="VYM62" s="691"/>
      <c r="VYN62" s="691"/>
      <c r="VYO62" s="691"/>
      <c r="VYP62" s="691"/>
      <c r="VYQ62" s="691"/>
      <c r="VYR62" s="691"/>
      <c r="VYS62" s="691"/>
      <c r="VYT62" s="691"/>
      <c r="VYU62" s="691"/>
      <c r="VYV62" s="691"/>
      <c r="VYW62" s="691"/>
      <c r="VYX62" s="691"/>
      <c r="VYY62" s="691"/>
      <c r="VYZ62" s="691"/>
      <c r="VZA62" s="691"/>
      <c r="VZB62" s="691"/>
      <c r="VZC62" s="691"/>
      <c r="VZD62" s="691"/>
      <c r="VZE62" s="691"/>
      <c r="VZF62" s="691"/>
      <c r="VZG62" s="691"/>
      <c r="VZH62" s="691"/>
      <c r="VZI62" s="691"/>
      <c r="VZJ62" s="691"/>
      <c r="VZK62" s="691"/>
      <c r="VZL62" s="691"/>
      <c r="VZM62" s="691"/>
      <c r="VZN62" s="691"/>
      <c r="VZO62" s="691"/>
      <c r="VZP62" s="691"/>
      <c r="VZQ62" s="691"/>
      <c r="VZR62" s="691"/>
      <c r="VZS62" s="691"/>
      <c r="VZT62" s="691"/>
      <c r="VZU62" s="691"/>
      <c r="VZV62" s="691"/>
      <c r="VZW62" s="691"/>
      <c r="VZX62" s="691"/>
      <c r="VZY62" s="691"/>
      <c r="VZZ62" s="691"/>
      <c r="WAA62" s="691"/>
      <c r="WAB62" s="691"/>
      <c r="WAC62" s="691"/>
      <c r="WAD62" s="691"/>
      <c r="WAE62" s="691"/>
      <c r="WAF62" s="691"/>
      <c r="WAG62" s="691"/>
      <c r="WAH62" s="691"/>
      <c r="WAI62" s="691"/>
      <c r="WAJ62" s="691"/>
      <c r="WAK62" s="691"/>
      <c r="WAL62" s="691"/>
      <c r="WAM62" s="691"/>
      <c r="WAN62" s="691"/>
      <c r="WAO62" s="691"/>
      <c r="WAP62" s="691"/>
      <c r="WAQ62" s="691"/>
      <c r="WAR62" s="691"/>
      <c r="WAS62" s="691"/>
      <c r="WAT62" s="691"/>
      <c r="WAU62" s="691"/>
      <c r="WAV62" s="691"/>
      <c r="WAW62" s="691"/>
      <c r="WAX62" s="691"/>
      <c r="WAY62" s="691"/>
      <c r="WAZ62" s="691"/>
      <c r="WBA62" s="691"/>
      <c r="WBB62" s="691"/>
      <c r="WBC62" s="691"/>
      <c r="WBD62" s="691"/>
      <c r="WBE62" s="691"/>
      <c r="WBF62" s="691"/>
      <c r="WBG62" s="691"/>
      <c r="WBH62" s="691"/>
      <c r="WBI62" s="691"/>
      <c r="WBJ62" s="691"/>
      <c r="WBK62" s="691"/>
      <c r="WBL62" s="691"/>
      <c r="WBM62" s="691"/>
      <c r="WBN62" s="691"/>
      <c r="WBO62" s="691"/>
      <c r="WBP62" s="691"/>
      <c r="WBQ62" s="691"/>
      <c r="WBR62" s="691"/>
      <c r="WBS62" s="691"/>
      <c r="WBT62" s="691"/>
      <c r="WBU62" s="691"/>
      <c r="WBV62" s="691"/>
      <c r="WBW62" s="691"/>
      <c r="WBX62" s="691"/>
      <c r="WBY62" s="691"/>
      <c r="WBZ62" s="691"/>
      <c r="WCA62" s="691"/>
      <c r="WCB62" s="691"/>
      <c r="WCC62" s="691"/>
      <c r="WCD62" s="691"/>
      <c r="WCE62" s="691"/>
      <c r="WCF62" s="691"/>
      <c r="WCG62" s="691"/>
      <c r="WCH62" s="691"/>
      <c r="WCI62" s="691"/>
      <c r="WCJ62" s="691"/>
      <c r="WCK62" s="691"/>
      <c r="WCL62" s="691"/>
      <c r="WCM62" s="691"/>
      <c r="WCN62" s="691"/>
      <c r="WCO62" s="691"/>
      <c r="WCP62" s="691"/>
      <c r="WCQ62" s="691"/>
      <c r="WCR62" s="691"/>
      <c r="WCS62" s="691"/>
      <c r="WCT62" s="691"/>
      <c r="WCU62" s="691"/>
      <c r="WCV62" s="691"/>
      <c r="WCW62" s="691"/>
      <c r="WCX62" s="691"/>
      <c r="WCY62" s="691"/>
      <c r="WCZ62" s="691"/>
      <c r="WDA62" s="691"/>
      <c r="WDB62" s="691"/>
      <c r="WDC62" s="691"/>
      <c r="WDD62" s="691"/>
      <c r="WDE62" s="691"/>
      <c r="WDF62" s="691"/>
      <c r="WDG62" s="691"/>
      <c r="WDH62" s="691"/>
      <c r="WDI62" s="691"/>
      <c r="WDJ62" s="691"/>
      <c r="WDK62" s="691"/>
      <c r="WDL62" s="691"/>
      <c r="WDM62" s="691"/>
      <c r="WDN62" s="691"/>
      <c r="WDO62" s="691"/>
      <c r="WDP62" s="691"/>
      <c r="WDQ62" s="691"/>
      <c r="WDR62" s="691"/>
      <c r="WDS62" s="691"/>
      <c r="WDT62" s="691"/>
      <c r="WDU62" s="691"/>
      <c r="WDV62" s="691"/>
      <c r="WDW62" s="691"/>
      <c r="WDX62" s="691"/>
      <c r="WDY62" s="691"/>
      <c r="WDZ62" s="691"/>
      <c r="WEA62" s="691"/>
      <c r="WEB62" s="691"/>
      <c r="WEC62" s="691"/>
      <c r="WED62" s="691"/>
      <c r="WEE62" s="691"/>
      <c r="WEF62" s="691"/>
      <c r="WEG62" s="691"/>
      <c r="WEH62" s="691"/>
      <c r="WEI62" s="691"/>
      <c r="WEJ62" s="691"/>
      <c r="WEK62" s="691"/>
      <c r="WEL62" s="691"/>
      <c r="WEM62" s="691"/>
      <c r="WEN62" s="691"/>
      <c r="WEO62" s="691"/>
      <c r="WEP62" s="691"/>
      <c r="WEQ62" s="691"/>
      <c r="WER62" s="691"/>
      <c r="WES62" s="691"/>
      <c r="WET62" s="691"/>
      <c r="WEU62" s="691"/>
      <c r="WEV62" s="691"/>
      <c r="WEW62" s="691"/>
      <c r="WEX62" s="691"/>
      <c r="WEY62" s="691"/>
      <c r="WEZ62" s="691"/>
      <c r="WFA62" s="691"/>
      <c r="WFB62" s="691"/>
      <c r="WFC62" s="691"/>
      <c r="WFD62" s="691"/>
      <c r="WFE62" s="691"/>
      <c r="WFF62" s="691"/>
      <c r="WFG62" s="691"/>
      <c r="WFH62" s="691"/>
      <c r="WFI62" s="691"/>
      <c r="WFJ62" s="691"/>
      <c r="WFK62" s="691"/>
      <c r="WFL62" s="691"/>
      <c r="WFM62" s="691"/>
      <c r="WFN62" s="691"/>
      <c r="WFO62" s="691"/>
      <c r="WFP62" s="691"/>
      <c r="WFQ62" s="691"/>
      <c r="WFR62" s="691"/>
      <c r="WFS62" s="691"/>
      <c r="WFT62" s="691"/>
      <c r="WFU62" s="691"/>
      <c r="WFV62" s="691"/>
      <c r="WFW62" s="691"/>
      <c r="WFX62" s="691"/>
      <c r="WFY62" s="691"/>
      <c r="WFZ62" s="691"/>
      <c r="WGA62" s="691"/>
      <c r="WGB62" s="691"/>
      <c r="WGC62" s="691"/>
      <c r="WGD62" s="691"/>
      <c r="WGE62" s="691"/>
      <c r="WGF62" s="691"/>
      <c r="WGG62" s="691"/>
      <c r="WGH62" s="691"/>
      <c r="WGI62" s="691"/>
      <c r="WGJ62" s="691"/>
      <c r="WGK62" s="691"/>
      <c r="WGL62" s="691"/>
      <c r="WGM62" s="691"/>
      <c r="WGN62" s="691"/>
      <c r="WGO62" s="691"/>
      <c r="WGP62" s="691"/>
      <c r="WGQ62" s="691"/>
      <c r="WGR62" s="691"/>
      <c r="WGS62" s="691"/>
      <c r="WGT62" s="691"/>
      <c r="WGU62" s="691"/>
      <c r="WGV62" s="691"/>
      <c r="WGW62" s="691"/>
      <c r="WGX62" s="691"/>
      <c r="WGY62" s="691"/>
      <c r="WGZ62" s="691"/>
      <c r="WHA62" s="691"/>
      <c r="WHB62" s="691"/>
      <c r="WHC62" s="691"/>
      <c r="WHD62" s="691"/>
      <c r="WHE62" s="691"/>
      <c r="WHF62" s="691"/>
      <c r="WHG62" s="691"/>
      <c r="WHH62" s="691"/>
      <c r="WHI62" s="691"/>
      <c r="WHJ62" s="691"/>
      <c r="WHK62" s="691"/>
      <c r="WHL62" s="691"/>
      <c r="WHM62" s="691"/>
      <c r="WHN62" s="691"/>
      <c r="WHO62" s="691"/>
      <c r="WHP62" s="691"/>
      <c r="WHQ62" s="691"/>
      <c r="WHR62" s="691"/>
      <c r="WHS62" s="691"/>
      <c r="WHT62" s="691"/>
      <c r="WHU62" s="691"/>
      <c r="WHV62" s="691"/>
      <c r="WHW62" s="691"/>
      <c r="WHX62" s="691"/>
      <c r="WHY62" s="691"/>
      <c r="WHZ62" s="691"/>
      <c r="WIA62" s="691"/>
      <c r="WIB62" s="691"/>
      <c r="WIC62" s="691"/>
      <c r="WID62" s="691"/>
      <c r="WIE62" s="691"/>
      <c r="WIF62" s="691"/>
      <c r="WIG62" s="691"/>
      <c r="WIH62" s="691"/>
      <c r="WII62" s="691"/>
      <c r="WIJ62" s="691"/>
      <c r="WIK62" s="691"/>
      <c r="WIL62" s="691"/>
      <c r="WIM62" s="691"/>
      <c r="WIN62" s="691"/>
      <c r="WIO62" s="691"/>
      <c r="WIP62" s="691"/>
      <c r="WIQ62" s="691"/>
      <c r="WIR62" s="691"/>
      <c r="WIS62" s="691"/>
      <c r="WIT62" s="691"/>
      <c r="WIU62" s="691"/>
      <c r="WIV62" s="691"/>
      <c r="WIW62" s="691"/>
      <c r="WIX62" s="691"/>
      <c r="WIY62" s="691"/>
      <c r="WIZ62" s="691"/>
      <c r="WJA62" s="691"/>
      <c r="WJB62" s="691"/>
      <c r="WJC62" s="691"/>
      <c r="WJD62" s="691"/>
      <c r="WJE62" s="691"/>
      <c r="WJF62" s="691"/>
      <c r="WJG62" s="691"/>
      <c r="WJH62" s="691"/>
      <c r="WJI62" s="691"/>
      <c r="WJJ62" s="691"/>
      <c r="WJK62" s="691"/>
      <c r="WJL62" s="691"/>
      <c r="WJM62" s="691"/>
      <c r="WJN62" s="691"/>
      <c r="WJO62" s="691"/>
      <c r="WJP62" s="691"/>
      <c r="WJQ62" s="691"/>
      <c r="WJR62" s="691"/>
      <c r="WJS62" s="691"/>
      <c r="WJT62" s="691"/>
      <c r="WJU62" s="691"/>
      <c r="WJV62" s="691"/>
      <c r="WJW62" s="691"/>
      <c r="WJX62" s="691"/>
      <c r="WJY62" s="691"/>
      <c r="WJZ62" s="691"/>
      <c r="WKA62" s="691"/>
      <c r="WKB62" s="691"/>
      <c r="WKC62" s="691"/>
      <c r="WKD62" s="691"/>
      <c r="WKE62" s="691"/>
      <c r="WKF62" s="691"/>
      <c r="WKG62" s="691"/>
      <c r="WKH62" s="691"/>
      <c r="WKI62" s="691"/>
      <c r="WKJ62" s="691"/>
      <c r="WKK62" s="691"/>
      <c r="WKL62" s="691"/>
      <c r="WKM62" s="691"/>
      <c r="WKN62" s="691"/>
      <c r="WKO62" s="691"/>
      <c r="WKP62" s="691"/>
      <c r="WKQ62" s="691"/>
      <c r="WKR62" s="691"/>
      <c r="WKS62" s="691"/>
      <c r="WKT62" s="691"/>
      <c r="WKU62" s="691"/>
      <c r="WKV62" s="691"/>
      <c r="WKW62" s="691"/>
      <c r="WKX62" s="691"/>
      <c r="WKY62" s="691"/>
      <c r="WKZ62" s="691"/>
      <c r="WLA62" s="691"/>
      <c r="WLB62" s="691"/>
      <c r="WLC62" s="691"/>
      <c r="WLD62" s="691"/>
      <c r="WLE62" s="691"/>
      <c r="WLF62" s="691"/>
      <c r="WLG62" s="691"/>
      <c r="WLH62" s="691"/>
      <c r="WLI62" s="691"/>
      <c r="WLJ62" s="691"/>
      <c r="WLK62" s="691"/>
      <c r="WLL62" s="691"/>
      <c r="WLM62" s="691"/>
      <c r="WLN62" s="691"/>
      <c r="WLO62" s="691"/>
      <c r="WLP62" s="691"/>
      <c r="WLQ62" s="691"/>
      <c r="WLR62" s="691"/>
      <c r="WLS62" s="691"/>
      <c r="WLT62" s="691"/>
      <c r="WLU62" s="691"/>
      <c r="WLV62" s="691"/>
      <c r="WLW62" s="691"/>
      <c r="WLX62" s="691"/>
      <c r="WLY62" s="691"/>
      <c r="WLZ62" s="691"/>
      <c r="WMA62" s="691"/>
      <c r="WMB62" s="691"/>
      <c r="WMC62" s="691"/>
      <c r="WMD62" s="691"/>
      <c r="WME62" s="691"/>
      <c r="WMF62" s="691"/>
      <c r="WMG62" s="691"/>
      <c r="WMH62" s="691"/>
      <c r="WMI62" s="691"/>
      <c r="WMJ62" s="691"/>
      <c r="WMK62" s="691"/>
      <c r="WML62" s="691"/>
      <c r="WMM62" s="691"/>
      <c r="WMN62" s="691"/>
      <c r="WMO62" s="691"/>
      <c r="WMP62" s="691"/>
      <c r="WMQ62" s="691"/>
      <c r="WMR62" s="691"/>
      <c r="WMS62" s="691"/>
      <c r="WMT62" s="691"/>
      <c r="WMU62" s="691"/>
      <c r="WMV62" s="691"/>
      <c r="WMW62" s="691"/>
      <c r="WMX62" s="691"/>
      <c r="WMY62" s="691"/>
      <c r="WMZ62" s="691"/>
      <c r="WNA62" s="691"/>
      <c r="WNB62" s="691"/>
      <c r="WNC62" s="691"/>
      <c r="WND62" s="691"/>
      <c r="WNE62" s="691"/>
      <c r="WNF62" s="691"/>
      <c r="WNG62" s="691"/>
      <c r="WNH62" s="691"/>
      <c r="WNI62" s="691"/>
      <c r="WNJ62" s="691"/>
      <c r="WNK62" s="691"/>
      <c r="WNL62" s="691"/>
      <c r="WNM62" s="691"/>
      <c r="WNN62" s="691"/>
      <c r="WNO62" s="691"/>
      <c r="WNP62" s="691"/>
      <c r="WNQ62" s="691"/>
      <c r="WNR62" s="691"/>
      <c r="WNS62" s="691"/>
      <c r="WNT62" s="691"/>
      <c r="WNU62" s="691"/>
      <c r="WNV62" s="691"/>
      <c r="WNW62" s="691"/>
      <c r="WNX62" s="691"/>
      <c r="WNY62" s="691"/>
      <c r="WNZ62" s="691"/>
      <c r="WOA62" s="691"/>
      <c r="WOB62" s="691"/>
      <c r="WOC62" s="691"/>
      <c r="WOD62" s="691"/>
      <c r="WOE62" s="691"/>
      <c r="WOF62" s="691"/>
      <c r="WOG62" s="691"/>
      <c r="WOH62" s="691"/>
      <c r="WOI62" s="691"/>
      <c r="WOJ62" s="691"/>
      <c r="WOK62" s="691"/>
      <c r="WOL62" s="691"/>
      <c r="WOM62" s="691"/>
      <c r="WON62" s="691"/>
      <c r="WOO62" s="691"/>
      <c r="WOP62" s="691"/>
      <c r="WOQ62" s="691"/>
      <c r="WOR62" s="691"/>
      <c r="WOS62" s="691"/>
      <c r="WOT62" s="691"/>
      <c r="WOU62" s="691"/>
      <c r="WOV62" s="691"/>
      <c r="WOW62" s="691"/>
      <c r="WOX62" s="691"/>
      <c r="WOY62" s="691"/>
      <c r="WOZ62" s="691"/>
      <c r="WPA62" s="691"/>
      <c r="WPB62" s="691"/>
      <c r="WPC62" s="691"/>
      <c r="WPD62" s="691"/>
      <c r="WPE62" s="691"/>
      <c r="WPF62" s="691"/>
      <c r="WPG62" s="691"/>
      <c r="WPH62" s="691"/>
      <c r="WPI62" s="691"/>
      <c r="WPJ62" s="691"/>
      <c r="WPK62" s="691"/>
      <c r="WPL62" s="691"/>
      <c r="WPM62" s="691"/>
      <c r="WPN62" s="691"/>
      <c r="WPO62" s="691"/>
      <c r="WPP62" s="691"/>
      <c r="WPQ62" s="691"/>
      <c r="WPR62" s="691"/>
      <c r="WPS62" s="691"/>
      <c r="WPT62" s="691"/>
      <c r="WPU62" s="691"/>
      <c r="WPV62" s="691"/>
      <c r="WPW62" s="691"/>
      <c r="WPX62" s="691"/>
      <c r="WPY62" s="691"/>
      <c r="WPZ62" s="691"/>
      <c r="WQA62" s="691"/>
      <c r="WQB62" s="691"/>
      <c r="WQC62" s="691"/>
      <c r="WQD62" s="691"/>
      <c r="WQE62" s="691"/>
      <c r="WQF62" s="691"/>
      <c r="WQG62" s="691"/>
      <c r="WQH62" s="691"/>
      <c r="WQI62" s="691"/>
      <c r="WQJ62" s="691"/>
      <c r="WQK62" s="691"/>
      <c r="WQL62" s="691"/>
      <c r="WQM62" s="691"/>
      <c r="WQN62" s="691"/>
      <c r="WQO62" s="691"/>
      <c r="WQP62" s="691"/>
      <c r="WQQ62" s="691"/>
      <c r="WQR62" s="691"/>
      <c r="WQS62" s="691"/>
      <c r="WQT62" s="691"/>
      <c r="WQU62" s="691"/>
      <c r="WQV62" s="691"/>
      <c r="WQW62" s="691"/>
      <c r="WQX62" s="691"/>
      <c r="WQY62" s="691"/>
      <c r="WQZ62" s="691"/>
      <c r="WRA62" s="691"/>
      <c r="WRB62" s="691"/>
      <c r="WRC62" s="691"/>
      <c r="WRD62" s="691"/>
      <c r="WRE62" s="691"/>
      <c r="WRF62" s="691"/>
      <c r="WRG62" s="691"/>
      <c r="WRH62" s="691"/>
      <c r="WRI62" s="691"/>
      <c r="WRJ62" s="691"/>
      <c r="WRK62" s="691"/>
      <c r="WRL62" s="691"/>
      <c r="WRM62" s="691"/>
      <c r="WRN62" s="691"/>
      <c r="WRO62" s="691"/>
      <c r="WRP62" s="691"/>
      <c r="WRQ62" s="691"/>
      <c r="WRR62" s="691"/>
      <c r="WRS62" s="691"/>
      <c r="WRT62" s="691"/>
      <c r="WRU62" s="691"/>
      <c r="WRV62" s="691"/>
      <c r="WRW62" s="691"/>
      <c r="WRX62" s="691"/>
      <c r="WRY62" s="691"/>
      <c r="WRZ62" s="691"/>
      <c r="WSA62" s="691"/>
      <c r="WSB62" s="691"/>
      <c r="WSC62" s="691"/>
      <c r="WSD62" s="691"/>
      <c r="WSE62" s="691"/>
      <c r="WSF62" s="691"/>
      <c r="WSG62" s="691"/>
      <c r="WSH62" s="691"/>
      <c r="WSI62" s="691"/>
      <c r="WSJ62" s="691"/>
      <c r="WSK62" s="691"/>
      <c r="WSL62" s="691"/>
      <c r="WSM62" s="691"/>
      <c r="WSN62" s="691"/>
      <c r="WSO62" s="691"/>
      <c r="WSP62" s="691"/>
      <c r="WSQ62" s="691"/>
      <c r="WSR62" s="691"/>
      <c r="WSS62" s="691"/>
      <c r="WST62" s="691"/>
      <c r="WSU62" s="691"/>
      <c r="WSV62" s="691"/>
      <c r="WSW62" s="691"/>
      <c r="WSX62" s="691"/>
      <c r="WSY62" s="691"/>
      <c r="WSZ62" s="691"/>
      <c r="WTA62" s="691"/>
      <c r="WTB62" s="691"/>
      <c r="WTC62" s="691"/>
      <c r="WTD62" s="691"/>
      <c r="WTE62" s="691"/>
      <c r="WTF62" s="691"/>
      <c r="WTG62" s="691"/>
      <c r="WTH62" s="691"/>
      <c r="WTI62" s="691"/>
      <c r="WTJ62" s="691"/>
      <c r="WTK62" s="691"/>
      <c r="WTL62" s="691"/>
      <c r="WTM62" s="691"/>
      <c r="WTN62" s="691"/>
      <c r="WTO62" s="691"/>
      <c r="WTP62" s="691"/>
      <c r="WTQ62" s="691"/>
      <c r="WTR62" s="691"/>
      <c r="WTS62" s="691"/>
      <c r="WTT62" s="691"/>
      <c r="WTU62" s="691"/>
      <c r="WTV62" s="691"/>
      <c r="WTW62" s="691"/>
      <c r="WTX62" s="691"/>
      <c r="WTY62" s="691"/>
      <c r="WTZ62" s="691"/>
      <c r="WUA62" s="691"/>
      <c r="WUB62" s="691"/>
      <c r="WUC62" s="691"/>
      <c r="WUD62" s="691"/>
      <c r="WUE62" s="691"/>
      <c r="WUF62" s="691"/>
      <c r="WUG62" s="691"/>
      <c r="WUH62" s="691"/>
      <c r="WUI62" s="691"/>
      <c r="WUJ62" s="691"/>
      <c r="WUK62" s="691"/>
      <c r="WUL62" s="691"/>
      <c r="WUM62" s="691"/>
      <c r="WUN62" s="691"/>
      <c r="WUO62" s="691"/>
      <c r="WUP62" s="691"/>
      <c r="WUQ62" s="691"/>
      <c r="WUR62" s="691"/>
      <c r="WUS62" s="691"/>
      <c r="WUT62" s="691"/>
      <c r="WUU62" s="691"/>
      <c r="WUV62" s="691"/>
      <c r="WUW62" s="691"/>
      <c r="WUX62" s="691"/>
      <c r="WUY62" s="691"/>
      <c r="WUZ62" s="691"/>
      <c r="WVA62" s="691"/>
      <c r="WVB62" s="691"/>
      <c r="WVC62" s="691"/>
      <c r="WVD62" s="691"/>
      <c r="WVE62" s="691"/>
      <c r="WVF62" s="691"/>
      <c r="WVG62" s="691"/>
      <c r="WVH62" s="691"/>
      <c r="WVI62" s="691"/>
      <c r="WVJ62" s="691"/>
      <c r="WVK62" s="691"/>
      <c r="WVL62" s="691"/>
      <c r="WVM62" s="691"/>
      <c r="WVN62" s="691"/>
      <c r="WVO62" s="691"/>
    </row>
    <row r="63" spans="1:16135" s="62" customFormat="1" x14ac:dyDescent="0.3">
      <c r="A63" s="691"/>
      <c r="B63" s="691"/>
      <c r="C63" s="691"/>
      <c r="D63" s="691"/>
      <c r="E63" s="691"/>
      <c r="G63" s="88"/>
      <c r="I63" s="746"/>
      <c r="BY63" s="691"/>
      <c r="BZ63" s="691"/>
      <c r="CA63" s="691"/>
      <c r="CB63" s="691"/>
      <c r="CC63" s="691"/>
      <c r="CD63" s="691"/>
      <c r="CE63" s="691"/>
      <c r="CF63" s="691"/>
      <c r="CG63" s="691"/>
      <c r="CH63" s="691"/>
      <c r="CI63" s="691"/>
      <c r="CJ63" s="691"/>
      <c r="CK63" s="691"/>
      <c r="CL63" s="691"/>
      <c r="CM63" s="691"/>
      <c r="CN63" s="691"/>
      <c r="CO63" s="691"/>
      <c r="CP63" s="691"/>
      <c r="CQ63" s="691"/>
      <c r="CR63" s="691"/>
      <c r="CS63" s="691"/>
      <c r="CT63" s="691"/>
      <c r="CU63" s="691"/>
      <c r="CV63" s="691"/>
      <c r="CW63" s="691"/>
      <c r="CX63" s="691"/>
      <c r="CY63" s="691"/>
      <c r="CZ63" s="691"/>
      <c r="DA63" s="691"/>
      <c r="DB63" s="691"/>
      <c r="DC63" s="691"/>
      <c r="DD63" s="691"/>
      <c r="DE63" s="691"/>
      <c r="DF63" s="691"/>
      <c r="DG63" s="691"/>
      <c r="DH63" s="691"/>
      <c r="DI63" s="691"/>
      <c r="DJ63" s="691"/>
      <c r="DK63" s="691"/>
      <c r="DL63" s="691"/>
      <c r="DM63" s="691"/>
      <c r="DN63" s="691"/>
      <c r="DO63" s="691"/>
      <c r="DP63" s="691"/>
      <c r="DQ63" s="691"/>
      <c r="DR63" s="691"/>
      <c r="DS63" s="691"/>
      <c r="DT63" s="691"/>
      <c r="DU63" s="691"/>
      <c r="DV63" s="691"/>
      <c r="DW63" s="691"/>
      <c r="DX63" s="691"/>
      <c r="DY63" s="691"/>
      <c r="DZ63" s="691"/>
      <c r="EA63" s="691"/>
      <c r="EB63" s="691"/>
      <c r="EC63" s="691"/>
      <c r="ED63" s="691"/>
      <c r="EE63" s="691"/>
      <c r="EF63" s="691"/>
      <c r="EG63" s="691"/>
      <c r="EH63" s="691"/>
      <c r="EI63" s="691"/>
      <c r="EJ63" s="691"/>
      <c r="EK63" s="691"/>
      <c r="EL63" s="691"/>
      <c r="EM63" s="691"/>
      <c r="EN63" s="691"/>
      <c r="EO63" s="691"/>
      <c r="EP63" s="691"/>
      <c r="EQ63" s="691"/>
      <c r="ER63" s="691"/>
      <c r="ES63" s="691"/>
      <c r="ET63" s="691"/>
      <c r="EU63" s="691"/>
      <c r="EV63" s="691"/>
      <c r="EW63" s="691"/>
      <c r="EX63" s="691"/>
      <c r="EY63" s="691"/>
      <c r="EZ63" s="691"/>
      <c r="FA63" s="691"/>
      <c r="FB63" s="691"/>
      <c r="FC63" s="691"/>
      <c r="FD63" s="691"/>
      <c r="FE63" s="691"/>
      <c r="FF63" s="691"/>
      <c r="FG63" s="691"/>
      <c r="FH63" s="691"/>
      <c r="FI63" s="691"/>
      <c r="FJ63" s="691"/>
      <c r="FK63" s="691"/>
      <c r="FL63" s="691"/>
      <c r="FM63" s="691"/>
      <c r="FN63" s="691"/>
      <c r="FO63" s="691"/>
      <c r="FP63" s="691"/>
      <c r="FQ63" s="691"/>
      <c r="FR63" s="691"/>
      <c r="FS63" s="691"/>
      <c r="FT63" s="691"/>
      <c r="FU63" s="691"/>
      <c r="FV63" s="691"/>
      <c r="FW63" s="691"/>
      <c r="FX63" s="691"/>
      <c r="FY63" s="691"/>
      <c r="FZ63" s="691"/>
      <c r="GA63" s="691"/>
      <c r="GB63" s="691"/>
      <c r="GC63" s="691"/>
      <c r="GD63" s="691"/>
      <c r="GE63" s="691"/>
      <c r="GF63" s="691"/>
      <c r="GG63" s="691"/>
      <c r="GH63" s="691"/>
      <c r="GI63" s="691"/>
      <c r="GJ63" s="691"/>
      <c r="GK63" s="691"/>
      <c r="GL63" s="691"/>
      <c r="GM63" s="691"/>
      <c r="GN63" s="691"/>
      <c r="GO63" s="691"/>
      <c r="GP63" s="691"/>
      <c r="GQ63" s="691"/>
      <c r="GR63" s="691"/>
      <c r="GS63" s="691"/>
      <c r="GT63" s="691"/>
      <c r="GU63" s="691"/>
      <c r="GV63" s="691"/>
      <c r="GW63" s="691"/>
      <c r="GX63" s="691"/>
      <c r="GY63" s="691"/>
      <c r="GZ63" s="691"/>
      <c r="HA63" s="691"/>
      <c r="HB63" s="691"/>
      <c r="HC63" s="691"/>
      <c r="HD63" s="691"/>
      <c r="HE63" s="691"/>
      <c r="HF63" s="691"/>
      <c r="HG63" s="691"/>
      <c r="HH63" s="691"/>
      <c r="HI63" s="691"/>
      <c r="HJ63" s="691"/>
      <c r="HK63" s="691"/>
      <c r="HL63" s="691"/>
      <c r="HM63" s="691"/>
      <c r="HN63" s="691"/>
      <c r="HO63" s="691"/>
      <c r="HP63" s="691"/>
      <c r="HQ63" s="691"/>
      <c r="HR63" s="691"/>
      <c r="HS63" s="691"/>
      <c r="HT63" s="691"/>
      <c r="HU63" s="691"/>
      <c r="HV63" s="691"/>
      <c r="HW63" s="691"/>
      <c r="HX63" s="691"/>
      <c r="HY63" s="691"/>
      <c r="HZ63" s="691"/>
      <c r="IA63" s="691"/>
      <c r="IB63" s="691"/>
      <c r="IC63" s="691"/>
      <c r="ID63" s="691"/>
      <c r="IE63" s="691"/>
      <c r="IF63" s="691"/>
      <c r="IG63" s="691"/>
      <c r="IH63" s="691"/>
      <c r="II63" s="691"/>
      <c r="IJ63" s="691"/>
      <c r="IK63" s="691"/>
      <c r="IL63" s="691"/>
      <c r="IM63" s="691"/>
      <c r="IN63" s="691"/>
      <c r="IO63" s="691"/>
      <c r="IP63" s="691"/>
      <c r="IQ63" s="691"/>
      <c r="IR63" s="691"/>
      <c r="IS63" s="691"/>
      <c r="IT63" s="691"/>
      <c r="IU63" s="691"/>
      <c r="IV63" s="691"/>
      <c r="IW63" s="691"/>
      <c r="IX63" s="691"/>
      <c r="IY63" s="691"/>
      <c r="IZ63" s="691"/>
      <c r="JA63" s="691"/>
      <c r="JB63" s="691"/>
      <c r="JC63" s="691"/>
      <c r="JD63" s="691"/>
      <c r="JE63" s="691"/>
      <c r="JF63" s="691"/>
      <c r="JG63" s="691"/>
      <c r="JH63" s="691"/>
      <c r="JI63" s="691"/>
      <c r="JJ63" s="691"/>
      <c r="JK63" s="691"/>
      <c r="JL63" s="691"/>
      <c r="JM63" s="691"/>
      <c r="JN63" s="691"/>
      <c r="JO63" s="691"/>
      <c r="JP63" s="691"/>
      <c r="JQ63" s="691"/>
      <c r="JR63" s="691"/>
      <c r="JS63" s="691"/>
      <c r="JT63" s="691"/>
      <c r="JU63" s="691"/>
      <c r="JV63" s="691"/>
      <c r="JW63" s="691"/>
      <c r="JX63" s="691"/>
      <c r="JY63" s="691"/>
      <c r="JZ63" s="691"/>
      <c r="KA63" s="691"/>
      <c r="KB63" s="691"/>
      <c r="KC63" s="691"/>
      <c r="KD63" s="691"/>
      <c r="KE63" s="691"/>
      <c r="KF63" s="691"/>
      <c r="KG63" s="691"/>
      <c r="KH63" s="691"/>
      <c r="KI63" s="691"/>
      <c r="KJ63" s="691"/>
      <c r="KK63" s="691"/>
      <c r="KL63" s="691"/>
      <c r="KM63" s="691"/>
      <c r="KN63" s="691"/>
      <c r="KO63" s="691"/>
      <c r="KP63" s="691"/>
      <c r="KQ63" s="691"/>
      <c r="KR63" s="691"/>
      <c r="KS63" s="691"/>
      <c r="KT63" s="691"/>
      <c r="KU63" s="691"/>
      <c r="KV63" s="691"/>
      <c r="KW63" s="691"/>
      <c r="KX63" s="691"/>
      <c r="KY63" s="691"/>
      <c r="KZ63" s="691"/>
      <c r="LA63" s="691"/>
      <c r="LB63" s="691"/>
      <c r="LC63" s="691"/>
      <c r="LD63" s="691"/>
      <c r="LE63" s="691"/>
      <c r="LF63" s="691"/>
      <c r="LG63" s="691"/>
      <c r="LH63" s="691"/>
      <c r="LI63" s="691"/>
      <c r="LJ63" s="691"/>
      <c r="LK63" s="691"/>
      <c r="LL63" s="691"/>
      <c r="LM63" s="691"/>
      <c r="LN63" s="691"/>
      <c r="LO63" s="691"/>
      <c r="LP63" s="691"/>
      <c r="LQ63" s="691"/>
      <c r="LR63" s="691"/>
      <c r="LS63" s="691"/>
      <c r="LT63" s="691"/>
      <c r="LU63" s="691"/>
      <c r="LV63" s="691"/>
      <c r="LW63" s="691"/>
      <c r="LX63" s="691"/>
      <c r="LY63" s="691"/>
      <c r="LZ63" s="691"/>
      <c r="MA63" s="691"/>
      <c r="MB63" s="691"/>
      <c r="MC63" s="691"/>
      <c r="MD63" s="691"/>
      <c r="ME63" s="691"/>
      <c r="MF63" s="691"/>
      <c r="MG63" s="691"/>
      <c r="MH63" s="691"/>
      <c r="MI63" s="691"/>
      <c r="MJ63" s="691"/>
      <c r="MK63" s="691"/>
      <c r="ML63" s="691"/>
      <c r="MM63" s="691"/>
      <c r="MN63" s="691"/>
      <c r="MO63" s="691"/>
      <c r="MP63" s="691"/>
      <c r="MQ63" s="691"/>
      <c r="MR63" s="691"/>
      <c r="MS63" s="691"/>
      <c r="MT63" s="691"/>
      <c r="MU63" s="691"/>
      <c r="MV63" s="691"/>
      <c r="MW63" s="691"/>
      <c r="MX63" s="691"/>
      <c r="MY63" s="691"/>
      <c r="MZ63" s="691"/>
      <c r="NA63" s="691"/>
      <c r="NB63" s="691"/>
      <c r="NC63" s="691"/>
      <c r="ND63" s="691"/>
      <c r="NE63" s="691"/>
      <c r="NF63" s="691"/>
      <c r="NG63" s="691"/>
      <c r="NH63" s="691"/>
      <c r="NI63" s="691"/>
      <c r="NJ63" s="691"/>
      <c r="NK63" s="691"/>
      <c r="NL63" s="691"/>
      <c r="NM63" s="691"/>
      <c r="NN63" s="691"/>
      <c r="NO63" s="691"/>
      <c r="NP63" s="691"/>
      <c r="NQ63" s="691"/>
      <c r="NR63" s="691"/>
      <c r="NS63" s="691"/>
      <c r="NT63" s="691"/>
      <c r="NU63" s="691"/>
      <c r="NV63" s="691"/>
      <c r="NW63" s="691"/>
      <c r="NX63" s="691"/>
      <c r="NY63" s="691"/>
      <c r="NZ63" s="691"/>
      <c r="OA63" s="691"/>
      <c r="OB63" s="691"/>
      <c r="OC63" s="691"/>
      <c r="OD63" s="691"/>
      <c r="OE63" s="691"/>
      <c r="OF63" s="691"/>
      <c r="OG63" s="691"/>
      <c r="OH63" s="691"/>
      <c r="OI63" s="691"/>
      <c r="OJ63" s="691"/>
      <c r="OK63" s="691"/>
      <c r="OL63" s="691"/>
      <c r="OM63" s="691"/>
      <c r="ON63" s="691"/>
      <c r="OO63" s="691"/>
      <c r="OP63" s="691"/>
      <c r="OQ63" s="691"/>
      <c r="OR63" s="691"/>
      <c r="OS63" s="691"/>
      <c r="OT63" s="691"/>
      <c r="OU63" s="691"/>
      <c r="OV63" s="691"/>
      <c r="OW63" s="691"/>
      <c r="OX63" s="691"/>
      <c r="OY63" s="691"/>
      <c r="OZ63" s="691"/>
      <c r="PA63" s="691"/>
      <c r="PB63" s="691"/>
      <c r="PC63" s="691"/>
      <c r="PD63" s="691"/>
      <c r="PE63" s="691"/>
      <c r="PF63" s="691"/>
      <c r="PG63" s="691"/>
      <c r="PH63" s="691"/>
      <c r="PI63" s="691"/>
      <c r="PJ63" s="691"/>
      <c r="PK63" s="691"/>
      <c r="PL63" s="691"/>
      <c r="PM63" s="691"/>
      <c r="PN63" s="691"/>
      <c r="PO63" s="691"/>
      <c r="PP63" s="691"/>
      <c r="PQ63" s="691"/>
      <c r="PR63" s="691"/>
      <c r="PS63" s="691"/>
      <c r="PT63" s="691"/>
      <c r="PU63" s="691"/>
      <c r="PV63" s="691"/>
      <c r="PW63" s="691"/>
      <c r="PX63" s="691"/>
      <c r="PY63" s="691"/>
      <c r="PZ63" s="691"/>
      <c r="QA63" s="691"/>
      <c r="QB63" s="691"/>
      <c r="QC63" s="691"/>
      <c r="QD63" s="691"/>
      <c r="QE63" s="691"/>
      <c r="QF63" s="691"/>
      <c r="QG63" s="691"/>
      <c r="QH63" s="691"/>
      <c r="QI63" s="691"/>
      <c r="QJ63" s="691"/>
      <c r="QK63" s="691"/>
      <c r="QL63" s="691"/>
      <c r="QM63" s="691"/>
      <c r="QN63" s="691"/>
      <c r="QO63" s="691"/>
      <c r="QP63" s="691"/>
      <c r="QQ63" s="691"/>
      <c r="QR63" s="691"/>
      <c r="QS63" s="691"/>
      <c r="QT63" s="691"/>
      <c r="QU63" s="691"/>
      <c r="QV63" s="691"/>
      <c r="QW63" s="691"/>
      <c r="QX63" s="691"/>
      <c r="QY63" s="691"/>
      <c r="QZ63" s="691"/>
      <c r="RA63" s="691"/>
      <c r="RB63" s="691"/>
      <c r="RC63" s="691"/>
      <c r="RD63" s="691"/>
      <c r="RE63" s="691"/>
      <c r="RF63" s="691"/>
      <c r="RG63" s="691"/>
      <c r="RH63" s="691"/>
      <c r="RI63" s="691"/>
      <c r="RJ63" s="691"/>
      <c r="RK63" s="691"/>
      <c r="RL63" s="691"/>
      <c r="RM63" s="691"/>
      <c r="RN63" s="691"/>
      <c r="RO63" s="691"/>
      <c r="RP63" s="691"/>
      <c r="RQ63" s="691"/>
      <c r="RR63" s="691"/>
      <c r="RS63" s="691"/>
      <c r="RT63" s="691"/>
      <c r="RU63" s="691"/>
      <c r="RV63" s="691"/>
      <c r="RW63" s="691"/>
      <c r="RX63" s="691"/>
      <c r="RY63" s="691"/>
      <c r="RZ63" s="691"/>
      <c r="SA63" s="691"/>
      <c r="SB63" s="691"/>
      <c r="SC63" s="691"/>
      <c r="SD63" s="691"/>
      <c r="SE63" s="691"/>
      <c r="SF63" s="691"/>
      <c r="SG63" s="691"/>
      <c r="SH63" s="691"/>
      <c r="SI63" s="691"/>
      <c r="SJ63" s="691"/>
      <c r="SK63" s="691"/>
      <c r="SL63" s="691"/>
      <c r="SM63" s="691"/>
      <c r="SN63" s="691"/>
      <c r="SO63" s="691"/>
      <c r="SP63" s="691"/>
      <c r="SQ63" s="691"/>
      <c r="SR63" s="691"/>
      <c r="SS63" s="691"/>
      <c r="ST63" s="691"/>
      <c r="SU63" s="691"/>
      <c r="SV63" s="691"/>
      <c r="SW63" s="691"/>
      <c r="SX63" s="691"/>
      <c r="SY63" s="691"/>
      <c r="SZ63" s="691"/>
      <c r="TA63" s="691"/>
      <c r="TB63" s="691"/>
      <c r="TC63" s="691"/>
      <c r="TD63" s="691"/>
      <c r="TE63" s="691"/>
      <c r="TF63" s="691"/>
      <c r="TG63" s="691"/>
      <c r="TH63" s="691"/>
      <c r="TI63" s="691"/>
      <c r="TJ63" s="691"/>
      <c r="TK63" s="691"/>
      <c r="TL63" s="691"/>
      <c r="TM63" s="691"/>
      <c r="TN63" s="691"/>
      <c r="TO63" s="691"/>
      <c r="TP63" s="691"/>
      <c r="TQ63" s="691"/>
      <c r="TR63" s="691"/>
      <c r="TS63" s="691"/>
      <c r="TT63" s="691"/>
      <c r="TU63" s="691"/>
      <c r="TV63" s="691"/>
      <c r="TW63" s="691"/>
      <c r="TX63" s="691"/>
      <c r="TY63" s="691"/>
      <c r="TZ63" s="691"/>
      <c r="UA63" s="691"/>
      <c r="UB63" s="691"/>
      <c r="UC63" s="691"/>
      <c r="UD63" s="691"/>
      <c r="UE63" s="691"/>
      <c r="UF63" s="691"/>
      <c r="UG63" s="691"/>
      <c r="UH63" s="691"/>
      <c r="UI63" s="691"/>
      <c r="UJ63" s="691"/>
      <c r="UK63" s="691"/>
      <c r="UL63" s="691"/>
      <c r="UM63" s="691"/>
      <c r="UN63" s="691"/>
      <c r="UO63" s="691"/>
      <c r="UP63" s="691"/>
      <c r="UQ63" s="691"/>
      <c r="UR63" s="691"/>
      <c r="US63" s="691"/>
      <c r="UT63" s="691"/>
      <c r="UU63" s="691"/>
      <c r="UV63" s="691"/>
      <c r="UW63" s="691"/>
      <c r="UX63" s="691"/>
      <c r="UY63" s="691"/>
      <c r="UZ63" s="691"/>
      <c r="VA63" s="691"/>
      <c r="VB63" s="691"/>
      <c r="VC63" s="691"/>
      <c r="VD63" s="691"/>
      <c r="VE63" s="691"/>
      <c r="VF63" s="691"/>
      <c r="VG63" s="691"/>
      <c r="VH63" s="691"/>
      <c r="VI63" s="691"/>
      <c r="VJ63" s="691"/>
      <c r="VK63" s="691"/>
      <c r="VL63" s="691"/>
      <c r="VM63" s="691"/>
      <c r="VN63" s="691"/>
      <c r="VO63" s="691"/>
      <c r="VP63" s="691"/>
      <c r="VQ63" s="691"/>
      <c r="VR63" s="691"/>
      <c r="VS63" s="691"/>
      <c r="VT63" s="691"/>
      <c r="VU63" s="691"/>
      <c r="VV63" s="691"/>
      <c r="VW63" s="691"/>
      <c r="VX63" s="691"/>
      <c r="VY63" s="691"/>
      <c r="VZ63" s="691"/>
      <c r="WA63" s="691"/>
      <c r="WB63" s="691"/>
      <c r="WC63" s="691"/>
      <c r="WD63" s="691"/>
      <c r="WE63" s="691"/>
      <c r="WF63" s="691"/>
      <c r="WG63" s="691"/>
      <c r="WH63" s="691"/>
      <c r="WI63" s="691"/>
      <c r="WJ63" s="691"/>
      <c r="WK63" s="691"/>
      <c r="WL63" s="691"/>
      <c r="WM63" s="691"/>
      <c r="WN63" s="691"/>
      <c r="WO63" s="691"/>
      <c r="WP63" s="691"/>
      <c r="WQ63" s="691"/>
      <c r="WR63" s="691"/>
      <c r="WS63" s="691"/>
      <c r="WT63" s="691"/>
      <c r="WU63" s="691"/>
      <c r="WV63" s="691"/>
      <c r="WW63" s="691"/>
      <c r="WX63" s="691"/>
      <c r="WY63" s="691"/>
      <c r="WZ63" s="691"/>
      <c r="XA63" s="691"/>
      <c r="XB63" s="691"/>
      <c r="XC63" s="691"/>
      <c r="XD63" s="691"/>
      <c r="XE63" s="691"/>
      <c r="XF63" s="691"/>
      <c r="XG63" s="691"/>
      <c r="XH63" s="691"/>
      <c r="XI63" s="691"/>
      <c r="XJ63" s="691"/>
      <c r="XK63" s="691"/>
      <c r="XL63" s="691"/>
      <c r="XM63" s="691"/>
      <c r="XN63" s="691"/>
      <c r="XO63" s="691"/>
      <c r="XP63" s="691"/>
      <c r="XQ63" s="691"/>
      <c r="XR63" s="691"/>
      <c r="XS63" s="691"/>
      <c r="XT63" s="691"/>
      <c r="XU63" s="691"/>
      <c r="XV63" s="691"/>
      <c r="XW63" s="691"/>
      <c r="XX63" s="691"/>
      <c r="XY63" s="691"/>
      <c r="XZ63" s="691"/>
      <c r="YA63" s="691"/>
      <c r="YB63" s="691"/>
      <c r="YC63" s="691"/>
      <c r="YD63" s="691"/>
      <c r="YE63" s="691"/>
      <c r="YF63" s="691"/>
      <c r="YG63" s="691"/>
      <c r="YH63" s="691"/>
      <c r="YI63" s="691"/>
      <c r="YJ63" s="691"/>
      <c r="YK63" s="691"/>
      <c r="YL63" s="691"/>
      <c r="YM63" s="691"/>
      <c r="YN63" s="691"/>
      <c r="YO63" s="691"/>
      <c r="YP63" s="691"/>
      <c r="YQ63" s="691"/>
      <c r="YR63" s="691"/>
      <c r="YS63" s="691"/>
      <c r="YT63" s="691"/>
      <c r="YU63" s="691"/>
      <c r="YV63" s="691"/>
      <c r="YW63" s="691"/>
      <c r="YX63" s="691"/>
      <c r="YY63" s="691"/>
      <c r="YZ63" s="691"/>
      <c r="ZA63" s="691"/>
      <c r="ZB63" s="691"/>
      <c r="ZC63" s="691"/>
      <c r="ZD63" s="691"/>
      <c r="ZE63" s="691"/>
      <c r="ZF63" s="691"/>
      <c r="ZG63" s="691"/>
      <c r="ZH63" s="691"/>
      <c r="ZI63" s="691"/>
      <c r="ZJ63" s="691"/>
      <c r="ZK63" s="691"/>
      <c r="ZL63" s="691"/>
      <c r="ZM63" s="691"/>
      <c r="ZN63" s="691"/>
      <c r="ZO63" s="691"/>
      <c r="ZP63" s="691"/>
      <c r="ZQ63" s="691"/>
      <c r="ZR63" s="691"/>
      <c r="ZS63" s="691"/>
      <c r="ZT63" s="691"/>
      <c r="ZU63" s="691"/>
      <c r="ZV63" s="691"/>
      <c r="ZW63" s="691"/>
      <c r="ZX63" s="691"/>
      <c r="ZY63" s="691"/>
      <c r="ZZ63" s="691"/>
      <c r="AAA63" s="691"/>
      <c r="AAB63" s="691"/>
      <c r="AAC63" s="691"/>
      <c r="AAD63" s="691"/>
      <c r="AAE63" s="691"/>
      <c r="AAF63" s="691"/>
      <c r="AAG63" s="691"/>
      <c r="AAH63" s="691"/>
      <c r="AAI63" s="691"/>
      <c r="AAJ63" s="691"/>
      <c r="AAK63" s="691"/>
      <c r="AAL63" s="691"/>
      <c r="AAM63" s="691"/>
      <c r="AAN63" s="691"/>
      <c r="AAO63" s="691"/>
      <c r="AAP63" s="691"/>
      <c r="AAQ63" s="691"/>
      <c r="AAR63" s="691"/>
      <c r="AAS63" s="691"/>
      <c r="AAT63" s="691"/>
      <c r="AAU63" s="691"/>
      <c r="AAV63" s="691"/>
      <c r="AAW63" s="691"/>
      <c r="AAX63" s="691"/>
      <c r="AAY63" s="691"/>
      <c r="AAZ63" s="691"/>
      <c r="ABA63" s="691"/>
      <c r="ABB63" s="691"/>
      <c r="ABC63" s="691"/>
      <c r="ABD63" s="691"/>
      <c r="ABE63" s="691"/>
      <c r="ABF63" s="691"/>
      <c r="ABG63" s="691"/>
      <c r="ABH63" s="691"/>
      <c r="ABI63" s="691"/>
      <c r="ABJ63" s="691"/>
      <c r="ABK63" s="691"/>
      <c r="ABL63" s="691"/>
      <c r="ABM63" s="691"/>
      <c r="ABN63" s="691"/>
      <c r="ABO63" s="691"/>
      <c r="ABP63" s="691"/>
      <c r="ABQ63" s="691"/>
      <c r="ABR63" s="691"/>
      <c r="ABS63" s="691"/>
      <c r="ABT63" s="691"/>
      <c r="ABU63" s="691"/>
      <c r="ABV63" s="691"/>
      <c r="ABW63" s="691"/>
      <c r="ABX63" s="691"/>
      <c r="ABY63" s="691"/>
      <c r="ABZ63" s="691"/>
      <c r="ACA63" s="691"/>
      <c r="ACB63" s="691"/>
      <c r="ACC63" s="691"/>
      <c r="ACD63" s="691"/>
      <c r="ACE63" s="691"/>
      <c r="ACF63" s="691"/>
      <c r="ACG63" s="691"/>
      <c r="ACH63" s="691"/>
      <c r="ACI63" s="691"/>
      <c r="ACJ63" s="691"/>
      <c r="ACK63" s="691"/>
      <c r="ACL63" s="691"/>
      <c r="ACM63" s="691"/>
      <c r="ACN63" s="691"/>
      <c r="ACO63" s="691"/>
      <c r="ACP63" s="691"/>
      <c r="ACQ63" s="691"/>
      <c r="ACR63" s="691"/>
      <c r="ACS63" s="691"/>
      <c r="ACT63" s="691"/>
      <c r="ACU63" s="691"/>
      <c r="ACV63" s="691"/>
      <c r="ACW63" s="691"/>
      <c r="ACX63" s="691"/>
      <c r="ACY63" s="691"/>
      <c r="ACZ63" s="691"/>
      <c r="ADA63" s="691"/>
      <c r="ADB63" s="691"/>
      <c r="ADC63" s="691"/>
      <c r="ADD63" s="691"/>
      <c r="ADE63" s="691"/>
      <c r="ADF63" s="691"/>
      <c r="ADG63" s="691"/>
      <c r="ADH63" s="691"/>
      <c r="ADI63" s="691"/>
      <c r="ADJ63" s="691"/>
      <c r="ADK63" s="691"/>
      <c r="ADL63" s="691"/>
      <c r="ADM63" s="691"/>
      <c r="ADN63" s="691"/>
      <c r="ADO63" s="691"/>
      <c r="ADP63" s="691"/>
      <c r="ADQ63" s="691"/>
      <c r="ADR63" s="691"/>
      <c r="ADS63" s="691"/>
      <c r="ADT63" s="691"/>
      <c r="ADU63" s="691"/>
      <c r="ADV63" s="691"/>
      <c r="ADW63" s="691"/>
      <c r="ADX63" s="691"/>
      <c r="ADY63" s="691"/>
      <c r="ADZ63" s="691"/>
      <c r="AEA63" s="691"/>
      <c r="AEB63" s="691"/>
      <c r="AEC63" s="691"/>
      <c r="AED63" s="691"/>
      <c r="AEE63" s="691"/>
      <c r="AEF63" s="691"/>
      <c r="AEG63" s="691"/>
      <c r="AEH63" s="691"/>
      <c r="AEI63" s="691"/>
      <c r="AEJ63" s="691"/>
      <c r="AEK63" s="691"/>
      <c r="AEL63" s="691"/>
      <c r="AEM63" s="691"/>
      <c r="AEN63" s="691"/>
      <c r="AEO63" s="691"/>
      <c r="AEP63" s="691"/>
      <c r="AEQ63" s="691"/>
      <c r="AER63" s="691"/>
      <c r="AES63" s="691"/>
      <c r="AET63" s="691"/>
      <c r="AEU63" s="691"/>
      <c r="AEV63" s="691"/>
      <c r="AEW63" s="691"/>
      <c r="AEX63" s="691"/>
      <c r="AEY63" s="691"/>
      <c r="AEZ63" s="691"/>
      <c r="AFA63" s="691"/>
      <c r="AFB63" s="691"/>
      <c r="AFC63" s="691"/>
      <c r="AFD63" s="691"/>
      <c r="AFE63" s="691"/>
      <c r="AFF63" s="691"/>
      <c r="AFG63" s="691"/>
      <c r="AFH63" s="691"/>
      <c r="AFI63" s="691"/>
      <c r="AFJ63" s="691"/>
      <c r="AFK63" s="691"/>
      <c r="AFL63" s="691"/>
      <c r="AFM63" s="691"/>
      <c r="AFN63" s="691"/>
      <c r="AFO63" s="691"/>
      <c r="AFP63" s="691"/>
      <c r="AFQ63" s="691"/>
      <c r="AFR63" s="691"/>
      <c r="AFS63" s="691"/>
      <c r="AFT63" s="691"/>
      <c r="AFU63" s="691"/>
      <c r="AFV63" s="691"/>
      <c r="AFW63" s="691"/>
      <c r="AFX63" s="691"/>
      <c r="AFY63" s="691"/>
      <c r="AFZ63" s="691"/>
      <c r="AGA63" s="691"/>
      <c r="AGB63" s="691"/>
      <c r="AGC63" s="691"/>
      <c r="AGD63" s="691"/>
      <c r="AGE63" s="691"/>
      <c r="AGF63" s="691"/>
      <c r="AGG63" s="691"/>
      <c r="AGH63" s="691"/>
      <c r="AGI63" s="691"/>
      <c r="AGJ63" s="691"/>
      <c r="AGK63" s="691"/>
      <c r="AGL63" s="691"/>
      <c r="AGM63" s="691"/>
      <c r="AGN63" s="691"/>
      <c r="AGO63" s="691"/>
      <c r="AGP63" s="691"/>
      <c r="AGQ63" s="691"/>
      <c r="AGR63" s="691"/>
      <c r="AGS63" s="691"/>
      <c r="AGT63" s="691"/>
      <c r="AGU63" s="691"/>
      <c r="AGV63" s="691"/>
      <c r="AGW63" s="691"/>
      <c r="AGX63" s="691"/>
      <c r="AGY63" s="691"/>
      <c r="AGZ63" s="691"/>
      <c r="AHA63" s="691"/>
      <c r="AHB63" s="691"/>
      <c r="AHC63" s="691"/>
      <c r="AHD63" s="691"/>
      <c r="AHE63" s="691"/>
      <c r="AHF63" s="691"/>
      <c r="AHG63" s="691"/>
      <c r="AHH63" s="691"/>
      <c r="AHI63" s="691"/>
      <c r="AHJ63" s="691"/>
      <c r="AHK63" s="691"/>
      <c r="AHL63" s="691"/>
      <c r="AHM63" s="691"/>
      <c r="AHN63" s="691"/>
      <c r="AHO63" s="691"/>
      <c r="AHP63" s="691"/>
      <c r="AHQ63" s="691"/>
      <c r="AHR63" s="691"/>
      <c r="AHS63" s="691"/>
      <c r="AHT63" s="691"/>
      <c r="AHU63" s="691"/>
      <c r="AHV63" s="691"/>
      <c r="AHW63" s="691"/>
      <c r="AHX63" s="691"/>
      <c r="AHY63" s="691"/>
      <c r="AHZ63" s="691"/>
      <c r="AIA63" s="691"/>
      <c r="AIB63" s="691"/>
      <c r="AIC63" s="691"/>
      <c r="AID63" s="691"/>
      <c r="AIE63" s="691"/>
      <c r="AIF63" s="691"/>
      <c r="AIG63" s="691"/>
      <c r="AIH63" s="691"/>
      <c r="AII63" s="691"/>
      <c r="AIJ63" s="691"/>
      <c r="AIK63" s="691"/>
      <c r="AIL63" s="691"/>
      <c r="AIM63" s="691"/>
      <c r="AIN63" s="691"/>
      <c r="AIO63" s="691"/>
      <c r="AIP63" s="691"/>
      <c r="AIQ63" s="691"/>
      <c r="AIR63" s="691"/>
      <c r="AIS63" s="691"/>
      <c r="AIT63" s="691"/>
      <c r="AIU63" s="691"/>
      <c r="AIV63" s="691"/>
      <c r="AIW63" s="691"/>
      <c r="AIX63" s="691"/>
      <c r="AIY63" s="691"/>
      <c r="AIZ63" s="691"/>
      <c r="AJA63" s="691"/>
      <c r="AJB63" s="691"/>
      <c r="AJC63" s="691"/>
      <c r="AJD63" s="691"/>
      <c r="AJE63" s="691"/>
      <c r="AJF63" s="691"/>
      <c r="AJG63" s="691"/>
      <c r="AJH63" s="691"/>
      <c r="AJI63" s="691"/>
      <c r="AJJ63" s="691"/>
      <c r="AJK63" s="691"/>
      <c r="AJL63" s="691"/>
      <c r="AJM63" s="691"/>
      <c r="AJN63" s="691"/>
      <c r="AJO63" s="691"/>
      <c r="AJP63" s="691"/>
      <c r="AJQ63" s="691"/>
      <c r="AJR63" s="691"/>
      <c r="AJS63" s="691"/>
      <c r="AJT63" s="691"/>
      <c r="AJU63" s="691"/>
      <c r="AJV63" s="691"/>
      <c r="AJW63" s="691"/>
      <c r="AJX63" s="691"/>
      <c r="AJY63" s="691"/>
      <c r="AJZ63" s="691"/>
      <c r="AKA63" s="691"/>
      <c r="AKB63" s="691"/>
      <c r="AKC63" s="691"/>
      <c r="AKD63" s="691"/>
      <c r="AKE63" s="691"/>
      <c r="AKF63" s="691"/>
      <c r="AKG63" s="691"/>
      <c r="AKH63" s="691"/>
      <c r="AKI63" s="691"/>
      <c r="AKJ63" s="691"/>
      <c r="AKK63" s="691"/>
      <c r="AKL63" s="691"/>
      <c r="AKM63" s="691"/>
      <c r="AKN63" s="691"/>
      <c r="AKO63" s="691"/>
      <c r="AKP63" s="691"/>
      <c r="AKQ63" s="691"/>
      <c r="AKR63" s="691"/>
      <c r="AKS63" s="691"/>
      <c r="AKT63" s="691"/>
      <c r="AKU63" s="691"/>
      <c r="AKV63" s="691"/>
      <c r="AKW63" s="691"/>
      <c r="AKX63" s="691"/>
      <c r="AKY63" s="691"/>
      <c r="AKZ63" s="691"/>
      <c r="ALA63" s="691"/>
      <c r="ALB63" s="691"/>
      <c r="ALC63" s="691"/>
      <c r="ALD63" s="691"/>
      <c r="ALE63" s="691"/>
      <c r="ALF63" s="691"/>
      <c r="ALG63" s="691"/>
      <c r="ALH63" s="691"/>
      <c r="ALI63" s="691"/>
      <c r="ALJ63" s="691"/>
      <c r="ALK63" s="691"/>
      <c r="ALL63" s="691"/>
      <c r="ALM63" s="691"/>
      <c r="ALN63" s="691"/>
      <c r="ALO63" s="691"/>
      <c r="ALP63" s="691"/>
      <c r="ALQ63" s="691"/>
      <c r="ALR63" s="691"/>
      <c r="ALS63" s="691"/>
      <c r="ALT63" s="691"/>
      <c r="ALU63" s="691"/>
      <c r="ALV63" s="691"/>
      <c r="ALW63" s="691"/>
      <c r="ALX63" s="691"/>
      <c r="ALY63" s="691"/>
      <c r="ALZ63" s="691"/>
      <c r="AMA63" s="691"/>
      <c r="AMB63" s="691"/>
      <c r="AMC63" s="691"/>
      <c r="AMD63" s="691"/>
      <c r="AME63" s="691"/>
      <c r="AMF63" s="691"/>
      <c r="AMG63" s="691"/>
      <c r="AMH63" s="691"/>
      <c r="AMI63" s="691"/>
      <c r="AMJ63" s="691"/>
      <c r="AMK63" s="691"/>
      <c r="AML63" s="691"/>
      <c r="AMM63" s="691"/>
      <c r="AMN63" s="691"/>
      <c r="AMO63" s="691"/>
      <c r="AMP63" s="691"/>
      <c r="AMQ63" s="691"/>
      <c r="AMR63" s="691"/>
      <c r="AMS63" s="691"/>
      <c r="AMT63" s="691"/>
      <c r="AMU63" s="691"/>
      <c r="AMV63" s="691"/>
      <c r="AMW63" s="691"/>
      <c r="AMX63" s="691"/>
      <c r="AMY63" s="691"/>
      <c r="AMZ63" s="691"/>
      <c r="ANA63" s="691"/>
      <c r="ANB63" s="691"/>
      <c r="ANC63" s="691"/>
      <c r="AND63" s="691"/>
      <c r="ANE63" s="691"/>
      <c r="ANF63" s="691"/>
      <c r="ANG63" s="691"/>
      <c r="ANH63" s="691"/>
      <c r="ANI63" s="691"/>
      <c r="ANJ63" s="691"/>
      <c r="ANK63" s="691"/>
      <c r="ANL63" s="691"/>
      <c r="ANM63" s="691"/>
      <c r="ANN63" s="691"/>
      <c r="ANO63" s="691"/>
      <c r="ANP63" s="691"/>
      <c r="ANQ63" s="691"/>
      <c r="ANR63" s="691"/>
      <c r="ANS63" s="691"/>
      <c r="ANT63" s="691"/>
      <c r="ANU63" s="691"/>
      <c r="ANV63" s="691"/>
      <c r="ANW63" s="691"/>
      <c r="ANX63" s="691"/>
      <c r="ANY63" s="691"/>
      <c r="ANZ63" s="691"/>
      <c r="AOA63" s="691"/>
      <c r="AOB63" s="691"/>
      <c r="AOC63" s="691"/>
      <c r="AOD63" s="691"/>
      <c r="AOE63" s="691"/>
      <c r="AOF63" s="691"/>
      <c r="AOG63" s="691"/>
      <c r="AOH63" s="691"/>
      <c r="AOI63" s="691"/>
      <c r="AOJ63" s="691"/>
      <c r="AOK63" s="691"/>
      <c r="AOL63" s="691"/>
      <c r="AOM63" s="691"/>
      <c r="AON63" s="691"/>
      <c r="AOO63" s="691"/>
      <c r="AOP63" s="691"/>
      <c r="AOQ63" s="691"/>
      <c r="AOR63" s="691"/>
      <c r="AOS63" s="691"/>
      <c r="AOT63" s="691"/>
      <c r="AOU63" s="691"/>
      <c r="AOV63" s="691"/>
      <c r="AOW63" s="691"/>
      <c r="AOX63" s="691"/>
      <c r="AOY63" s="691"/>
      <c r="AOZ63" s="691"/>
      <c r="APA63" s="691"/>
      <c r="APB63" s="691"/>
      <c r="APC63" s="691"/>
      <c r="APD63" s="691"/>
      <c r="APE63" s="691"/>
      <c r="APF63" s="691"/>
      <c r="APG63" s="691"/>
      <c r="APH63" s="691"/>
      <c r="API63" s="691"/>
      <c r="APJ63" s="691"/>
      <c r="APK63" s="691"/>
      <c r="APL63" s="691"/>
      <c r="APM63" s="691"/>
      <c r="APN63" s="691"/>
      <c r="APO63" s="691"/>
      <c r="APP63" s="691"/>
      <c r="APQ63" s="691"/>
      <c r="APR63" s="691"/>
      <c r="APS63" s="691"/>
      <c r="APT63" s="691"/>
      <c r="APU63" s="691"/>
      <c r="APV63" s="691"/>
      <c r="APW63" s="691"/>
      <c r="APX63" s="691"/>
      <c r="APY63" s="691"/>
      <c r="APZ63" s="691"/>
      <c r="AQA63" s="691"/>
      <c r="AQB63" s="691"/>
      <c r="AQC63" s="691"/>
      <c r="AQD63" s="691"/>
      <c r="AQE63" s="691"/>
      <c r="AQF63" s="691"/>
      <c r="AQG63" s="691"/>
      <c r="AQH63" s="691"/>
      <c r="AQI63" s="691"/>
      <c r="AQJ63" s="691"/>
      <c r="AQK63" s="691"/>
      <c r="AQL63" s="691"/>
      <c r="AQM63" s="691"/>
      <c r="AQN63" s="691"/>
      <c r="AQO63" s="691"/>
      <c r="AQP63" s="691"/>
      <c r="AQQ63" s="691"/>
      <c r="AQR63" s="691"/>
      <c r="AQS63" s="691"/>
      <c r="AQT63" s="691"/>
      <c r="AQU63" s="691"/>
      <c r="AQV63" s="691"/>
      <c r="AQW63" s="691"/>
      <c r="AQX63" s="691"/>
      <c r="AQY63" s="691"/>
      <c r="AQZ63" s="691"/>
      <c r="ARA63" s="691"/>
      <c r="ARB63" s="691"/>
      <c r="ARC63" s="691"/>
      <c r="ARD63" s="691"/>
      <c r="ARE63" s="691"/>
      <c r="ARF63" s="691"/>
      <c r="ARG63" s="691"/>
      <c r="ARH63" s="691"/>
      <c r="ARI63" s="691"/>
      <c r="ARJ63" s="691"/>
      <c r="ARK63" s="691"/>
      <c r="ARL63" s="691"/>
      <c r="ARM63" s="691"/>
      <c r="ARN63" s="691"/>
      <c r="ARO63" s="691"/>
      <c r="ARP63" s="691"/>
      <c r="ARQ63" s="691"/>
      <c r="ARR63" s="691"/>
      <c r="ARS63" s="691"/>
      <c r="ART63" s="691"/>
      <c r="ARU63" s="691"/>
      <c r="ARV63" s="691"/>
      <c r="ARW63" s="691"/>
      <c r="ARX63" s="691"/>
      <c r="ARY63" s="691"/>
      <c r="ARZ63" s="691"/>
      <c r="ASA63" s="691"/>
      <c r="ASB63" s="691"/>
      <c r="ASC63" s="691"/>
      <c r="ASD63" s="691"/>
      <c r="ASE63" s="691"/>
      <c r="ASF63" s="691"/>
      <c r="ASG63" s="691"/>
      <c r="ASH63" s="691"/>
      <c r="ASI63" s="691"/>
      <c r="ASJ63" s="691"/>
      <c r="ASK63" s="691"/>
      <c r="ASL63" s="691"/>
      <c r="ASM63" s="691"/>
      <c r="ASN63" s="691"/>
      <c r="ASO63" s="691"/>
      <c r="ASP63" s="691"/>
      <c r="ASQ63" s="691"/>
      <c r="ASR63" s="691"/>
      <c r="ASS63" s="691"/>
      <c r="AST63" s="691"/>
      <c r="ASU63" s="691"/>
      <c r="ASV63" s="691"/>
      <c r="ASW63" s="691"/>
      <c r="ASX63" s="691"/>
      <c r="ASY63" s="691"/>
      <c r="ASZ63" s="691"/>
      <c r="ATA63" s="691"/>
      <c r="ATB63" s="691"/>
      <c r="ATC63" s="691"/>
      <c r="ATD63" s="691"/>
      <c r="ATE63" s="691"/>
      <c r="ATF63" s="691"/>
      <c r="ATG63" s="691"/>
      <c r="ATH63" s="691"/>
      <c r="ATI63" s="691"/>
      <c r="ATJ63" s="691"/>
      <c r="ATK63" s="691"/>
      <c r="ATL63" s="691"/>
      <c r="ATM63" s="691"/>
      <c r="ATN63" s="691"/>
      <c r="ATO63" s="691"/>
      <c r="ATP63" s="691"/>
      <c r="ATQ63" s="691"/>
      <c r="ATR63" s="691"/>
      <c r="ATS63" s="691"/>
      <c r="ATT63" s="691"/>
      <c r="ATU63" s="691"/>
      <c r="ATV63" s="691"/>
      <c r="ATW63" s="691"/>
      <c r="ATX63" s="691"/>
      <c r="ATY63" s="691"/>
      <c r="ATZ63" s="691"/>
      <c r="AUA63" s="691"/>
      <c r="AUB63" s="691"/>
      <c r="AUC63" s="691"/>
      <c r="AUD63" s="691"/>
      <c r="AUE63" s="691"/>
      <c r="AUF63" s="691"/>
      <c r="AUG63" s="691"/>
      <c r="AUH63" s="691"/>
      <c r="AUI63" s="691"/>
      <c r="AUJ63" s="691"/>
      <c r="AUK63" s="691"/>
      <c r="AUL63" s="691"/>
      <c r="AUM63" s="691"/>
      <c r="AUN63" s="691"/>
      <c r="AUO63" s="691"/>
      <c r="AUP63" s="691"/>
      <c r="AUQ63" s="691"/>
      <c r="AUR63" s="691"/>
      <c r="AUS63" s="691"/>
      <c r="AUT63" s="691"/>
      <c r="AUU63" s="691"/>
      <c r="AUV63" s="691"/>
      <c r="AUW63" s="691"/>
      <c r="AUX63" s="691"/>
      <c r="AUY63" s="691"/>
      <c r="AUZ63" s="691"/>
      <c r="AVA63" s="691"/>
      <c r="AVB63" s="691"/>
      <c r="AVC63" s="691"/>
      <c r="AVD63" s="691"/>
      <c r="AVE63" s="691"/>
      <c r="AVF63" s="691"/>
      <c r="AVG63" s="691"/>
      <c r="AVH63" s="691"/>
      <c r="AVI63" s="691"/>
      <c r="AVJ63" s="691"/>
      <c r="AVK63" s="691"/>
      <c r="AVL63" s="691"/>
      <c r="AVM63" s="691"/>
      <c r="AVN63" s="691"/>
      <c r="AVO63" s="691"/>
      <c r="AVP63" s="691"/>
      <c r="AVQ63" s="691"/>
      <c r="AVR63" s="691"/>
      <c r="AVS63" s="691"/>
      <c r="AVT63" s="691"/>
      <c r="AVU63" s="691"/>
      <c r="AVV63" s="691"/>
      <c r="AVW63" s="691"/>
      <c r="AVX63" s="691"/>
      <c r="AVY63" s="691"/>
      <c r="AVZ63" s="691"/>
      <c r="AWA63" s="691"/>
      <c r="AWB63" s="691"/>
      <c r="AWC63" s="691"/>
      <c r="AWD63" s="691"/>
      <c r="AWE63" s="691"/>
      <c r="AWF63" s="691"/>
      <c r="AWG63" s="691"/>
      <c r="AWH63" s="691"/>
      <c r="AWI63" s="691"/>
      <c r="AWJ63" s="691"/>
      <c r="AWK63" s="691"/>
      <c r="AWL63" s="691"/>
      <c r="AWM63" s="691"/>
      <c r="AWN63" s="691"/>
      <c r="AWO63" s="691"/>
      <c r="AWP63" s="691"/>
      <c r="AWQ63" s="691"/>
      <c r="AWR63" s="691"/>
      <c r="AWS63" s="691"/>
      <c r="AWT63" s="691"/>
      <c r="AWU63" s="691"/>
      <c r="AWV63" s="691"/>
      <c r="AWW63" s="691"/>
      <c r="AWX63" s="691"/>
      <c r="AWY63" s="691"/>
      <c r="AWZ63" s="691"/>
      <c r="AXA63" s="691"/>
      <c r="AXB63" s="691"/>
      <c r="AXC63" s="691"/>
      <c r="AXD63" s="691"/>
      <c r="AXE63" s="691"/>
      <c r="AXF63" s="691"/>
      <c r="AXG63" s="691"/>
      <c r="AXH63" s="691"/>
      <c r="AXI63" s="691"/>
      <c r="AXJ63" s="691"/>
      <c r="AXK63" s="691"/>
      <c r="AXL63" s="691"/>
      <c r="AXM63" s="691"/>
      <c r="AXN63" s="691"/>
      <c r="AXO63" s="691"/>
      <c r="AXP63" s="691"/>
      <c r="AXQ63" s="691"/>
      <c r="AXR63" s="691"/>
      <c r="AXS63" s="691"/>
      <c r="AXT63" s="691"/>
      <c r="AXU63" s="691"/>
      <c r="AXV63" s="691"/>
      <c r="AXW63" s="691"/>
      <c r="AXX63" s="691"/>
      <c r="AXY63" s="691"/>
      <c r="AXZ63" s="691"/>
      <c r="AYA63" s="691"/>
      <c r="AYB63" s="691"/>
      <c r="AYC63" s="691"/>
      <c r="AYD63" s="691"/>
      <c r="AYE63" s="691"/>
      <c r="AYF63" s="691"/>
      <c r="AYG63" s="691"/>
      <c r="AYH63" s="691"/>
      <c r="AYI63" s="691"/>
      <c r="AYJ63" s="691"/>
      <c r="AYK63" s="691"/>
      <c r="AYL63" s="691"/>
      <c r="AYM63" s="691"/>
      <c r="AYN63" s="691"/>
      <c r="AYO63" s="691"/>
      <c r="AYP63" s="691"/>
      <c r="AYQ63" s="691"/>
      <c r="AYR63" s="691"/>
      <c r="AYS63" s="691"/>
      <c r="AYT63" s="691"/>
      <c r="AYU63" s="691"/>
      <c r="AYV63" s="691"/>
      <c r="AYW63" s="691"/>
      <c r="AYX63" s="691"/>
      <c r="AYY63" s="691"/>
      <c r="AYZ63" s="691"/>
      <c r="AZA63" s="691"/>
      <c r="AZB63" s="691"/>
      <c r="AZC63" s="691"/>
      <c r="AZD63" s="691"/>
      <c r="AZE63" s="691"/>
      <c r="AZF63" s="691"/>
      <c r="AZG63" s="691"/>
      <c r="AZH63" s="691"/>
      <c r="AZI63" s="691"/>
      <c r="AZJ63" s="691"/>
      <c r="AZK63" s="691"/>
      <c r="AZL63" s="691"/>
      <c r="AZM63" s="691"/>
      <c r="AZN63" s="691"/>
      <c r="AZO63" s="691"/>
      <c r="AZP63" s="691"/>
      <c r="AZQ63" s="691"/>
      <c r="AZR63" s="691"/>
      <c r="AZS63" s="691"/>
      <c r="AZT63" s="691"/>
      <c r="AZU63" s="691"/>
      <c r="AZV63" s="691"/>
      <c r="AZW63" s="691"/>
      <c r="AZX63" s="691"/>
      <c r="AZY63" s="691"/>
      <c r="AZZ63" s="691"/>
      <c r="BAA63" s="691"/>
      <c r="BAB63" s="691"/>
      <c r="BAC63" s="691"/>
      <c r="BAD63" s="691"/>
      <c r="BAE63" s="691"/>
      <c r="BAF63" s="691"/>
      <c r="BAG63" s="691"/>
      <c r="BAH63" s="691"/>
      <c r="BAI63" s="691"/>
      <c r="BAJ63" s="691"/>
      <c r="BAK63" s="691"/>
      <c r="BAL63" s="691"/>
      <c r="BAM63" s="691"/>
      <c r="BAN63" s="691"/>
      <c r="BAO63" s="691"/>
      <c r="BAP63" s="691"/>
      <c r="BAQ63" s="691"/>
      <c r="BAR63" s="691"/>
      <c r="BAS63" s="691"/>
      <c r="BAT63" s="691"/>
      <c r="BAU63" s="691"/>
      <c r="BAV63" s="691"/>
      <c r="BAW63" s="691"/>
      <c r="BAX63" s="691"/>
      <c r="BAY63" s="691"/>
      <c r="BAZ63" s="691"/>
      <c r="BBA63" s="691"/>
      <c r="BBB63" s="691"/>
      <c r="BBC63" s="691"/>
      <c r="BBD63" s="691"/>
      <c r="BBE63" s="691"/>
      <c r="BBF63" s="691"/>
      <c r="BBG63" s="691"/>
      <c r="BBH63" s="691"/>
      <c r="BBI63" s="691"/>
      <c r="BBJ63" s="691"/>
      <c r="BBK63" s="691"/>
      <c r="BBL63" s="691"/>
      <c r="BBM63" s="691"/>
      <c r="BBN63" s="691"/>
      <c r="BBO63" s="691"/>
      <c r="BBP63" s="691"/>
      <c r="BBQ63" s="691"/>
      <c r="BBR63" s="691"/>
      <c r="BBS63" s="691"/>
      <c r="BBT63" s="691"/>
      <c r="BBU63" s="691"/>
      <c r="BBV63" s="691"/>
      <c r="BBW63" s="691"/>
      <c r="BBX63" s="691"/>
      <c r="BBY63" s="691"/>
      <c r="BBZ63" s="691"/>
      <c r="BCA63" s="691"/>
      <c r="BCB63" s="691"/>
      <c r="BCC63" s="691"/>
      <c r="BCD63" s="691"/>
      <c r="BCE63" s="691"/>
      <c r="BCF63" s="691"/>
      <c r="BCG63" s="691"/>
      <c r="BCH63" s="691"/>
      <c r="BCI63" s="691"/>
      <c r="BCJ63" s="691"/>
      <c r="BCK63" s="691"/>
      <c r="BCL63" s="691"/>
      <c r="BCM63" s="691"/>
      <c r="BCN63" s="691"/>
      <c r="BCO63" s="691"/>
      <c r="BCP63" s="691"/>
      <c r="BCQ63" s="691"/>
      <c r="BCR63" s="691"/>
      <c r="BCS63" s="691"/>
      <c r="BCT63" s="691"/>
      <c r="BCU63" s="691"/>
      <c r="BCV63" s="691"/>
      <c r="BCW63" s="691"/>
      <c r="BCX63" s="691"/>
      <c r="BCY63" s="691"/>
      <c r="BCZ63" s="691"/>
      <c r="BDA63" s="691"/>
      <c r="BDB63" s="691"/>
      <c r="BDC63" s="691"/>
      <c r="BDD63" s="691"/>
      <c r="BDE63" s="691"/>
      <c r="BDF63" s="691"/>
      <c r="BDG63" s="691"/>
      <c r="BDH63" s="691"/>
      <c r="BDI63" s="691"/>
      <c r="BDJ63" s="691"/>
      <c r="BDK63" s="691"/>
      <c r="BDL63" s="691"/>
      <c r="BDM63" s="691"/>
      <c r="BDN63" s="691"/>
      <c r="BDO63" s="691"/>
      <c r="BDP63" s="691"/>
      <c r="BDQ63" s="691"/>
      <c r="BDR63" s="691"/>
      <c r="BDS63" s="691"/>
      <c r="BDT63" s="691"/>
      <c r="BDU63" s="691"/>
      <c r="BDV63" s="691"/>
      <c r="BDW63" s="691"/>
      <c r="BDX63" s="691"/>
      <c r="BDY63" s="691"/>
      <c r="BDZ63" s="691"/>
      <c r="BEA63" s="691"/>
      <c r="BEB63" s="691"/>
      <c r="BEC63" s="691"/>
      <c r="BED63" s="691"/>
      <c r="BEE63" s="691"/>
      <c r="BEF63" s="691"/>
      <c r="BEG63" s="691"/>
      <c r="BEH63" s="691"/>
      <c r="BEI63" s="691"/>
      <c r="BEJ63" s="691"/>
      <c r="BEK63" s="691"/>
      <c r="BEL63" s="691"/>
      <c r="BEM63" s="691"/>
      <c r="BEN63" s="691"/>
      <c r="BEO63" s="691"/>
      <c r="BEP63" s="691"/>
      <c r="BEQ63" s="691"/>
      <c r="BER63" s="691"/>
      <c r="BES63" s="691"/>
      <c r="BET63" s="691"/>
      <c r="BEU63" s="691"/>
      <c r="BEV63" s="691"/>
      <c r="BEW63" s="691"/>
      <c r="BEX63" s="691"/>
      <c r="BEY63" s="691"/>
      <c r="BEZ63" s="691"/>
      <c r="BFA63" s="691"/>
      <c r="BFB63" s="691"/>
      <c r="BFC63" s="691"/>
      <c r="BFD63" s="691"/>
      <c r="BFE63" s="691"/>
      <c r="BFF63" s="691"/>
      <c r="BFG63" s="691"/>
      <c r="BFH63" s="691"/>
      <c r="BFI63" s="691"/>
      <c r="BFJ63" s="691"/>
      <c r="BFK63" s="691"/>
      <c r="BFL63" s="691"/>
      <c r="BFM63" s="691"/>
      <c r="BFN63" s="691"/>
      <c r="BFO63" s="691"/>
      <c r="BFP63" s="691"/>
      <c r="BFQ63" s="691"/>
      <c r="BFR63" s="691"/>
      <c r="BFS63" s="691"/>
      <c r="BFT63" s="691"/>
      <c r="BFU63" s="691"/>
      <c r="BFV63" s="691"/>
      <c r="BFW63" s="691"/>
      <c r="BFX63" s="691"/>
      <c r="BFY63" s="691"/>
      <c r="BFZ63" s="691"/>
      <c r="BGA63" s="691"/>
      <c r="BGB63" s="691"/>
      <c r="BGC63" s="691"/>
      <c r="BGD63" s="691"/>
      <c r="BGE63" s="691"/>
      <c r="BGF63" s="691"/>
      <c r="BGG63" s="691"/>
      <c r="BGH63" s="691"/>
      <c r="BGI63" s="691"/>
      <c r="BGJ63" s="691"/>
      <c r="BGK63" s="691"/>
      <c r="BGL63" s="691"/>
      <c r="BGM63" s="691"/>
      <c r="BGN63" s="691"/>
      <c r="BGO63" s="691"/>
      <c r="BGP63" s="691"/>
      <c r="BGQ63" s="691"/>
      <c r="BGR63" s="691"/>
      <c r="BGS63" s="691"/>
      <c r="BGT63" s="691"/>
      <c r="BGU63" s="691"/>
      <c r="BGV63" s="691"/>
      <c r="BGW63" s="691"/>
      <c r="BGX63" s="691"/>
      <c r="BGY63" s="691"/>
      <c r="BGZ63" s="691"/>
      <c r="BHA63" s="691"/>
      <c r="BHB63" s="691"/>
      <c r="BHC63" s="691"/>
      <c r="BHD63" s="691"/>
      <c r="BHE63" s="691"/>
      <c r="BHF63" s="691"/>
      <c r="BHG63" s="691"/>
      <c r="BHH63" s="691"/>
      <c r="BHI63" s="691"/>
      <c r="BHJ63" s="691"/>
      <c r="BHK63" s="691"/>
      <c r="BHL63" s="691"/>
      <c r="BHM63" s="691"/>
      <c r="BHN63" s="691"/>
      <c r="BHO63" s="691"/>
      <c r="BHP63" s="691"/>
      <c r="BHQ63" s="691"/>
      <c r="BHR63" s="691"/>
      <c r="BHS63" s="691"/>
      <c r="BHT63" s="691"/>
      <c r="BHU63" s="691"/>
      <c r="BHV63" s="691"/>
      <c r="BHW63" s="691"/>
      <c r="BHX63" s="691"/>
      <c r="BHY63" s="691"/>
      <c r="BHZ63" s="691"/>
      <c r="BIA63" s="691"/>
      <c r="BIB63" s="691"/>
      <c r="BIC63" s="691"/>
      <c r="BID63" s="691"/>
      <c r="BIE63" s="691"/>
      <c r="BIF63" s="691"/>
      <c r="BIG63" s="691"/>
      <c r="BIH63" s="691"/>
      <c r="BII63" s="691"/>
      <c r="BIJ63" s="691"/>
      <c r="BIK63" s="691"/>
      <c r="BIL63" s="691"/>
      <c r="BIM63" s="691"/>
      <c r="BIN63" s="691"/>
      <c r="BIO63" s="691"/>
      <c r="BIP63" s="691"/>
      <c r="BIQ63" s="691"/>
      <c r="BIR63" s="691"/>
      <c r="BIS63" s="691"/>
      <c r="BIT63" s="691"/>
      <c r="BIU63" s="691"/>
      <c r="BIV63" s="691"/>
      <c r="BIW63" s="691"/>
      <c r="BIX63" s="691"/>
      <c r="BIY63" s="691"/>
      <c r="BIZ63" s="691"/>
      <c r="BJA63" s="691"/>
      <c r="BJB63" s="691"/>
      <c r="BJC63" s="691"/>
      <c r="BJD63" s="691"/>
      <c r="BJE63" s="691"/>
      <c r="BJF63" s="691"/>
      <c r="BJG63" s="691"/>
      <c r="BJH63" s="691"/>
      <c r="BJI63" s="691"/>
      <c r="BJJ63" s="691"/>
      <c r="BJK63" s="691"/>
      <c r="BJL63" s="691"/>
      <c r="BJM63" s="691"/>
      <c r="BJN63" s="691"/>
      <c r="BJO63" s="691"/>
      <c r="BJP63" s="691"/>
      <c r="BJQ63" s="691"/>
      <c r="BJR63" s="691"/>
      <c r="BJS63" s="691"/>
      <c r="BJT63" s="691"/>
      <c r="BJU63" s="691"/>
      <c r="BJV63" s="691"/>
      <c r="BJW63" s="691"/>
      <c r="BJX63" s="691"/>
      <c r="BJY63" s="691"/>
      <c r="BJZ63" s="691"/>
      <c r="BKA63" s="691"/>
      <c r="BKB63" s="691"/>
      <c r="BKC63" s="691"/>
      <c r="BKD63" s="691"/>
      <c r="BKE63" s="691"/>
      <c r="BKF63" s="691"/>
      <c r="BKG63" s="691"/>
      <c r="BKH63" s="691"/>
      <c r="BKI63" s="691"/>
      <c r="BKJ63" s="691"/>
      <c r="BKK63" s="691"/>
      <c r="BKL63" s="691"/>
      <c r="BKM63" s="691"/>
      <c r="BKN63" s="691"/>
      <c r="BKO63" s="691"/>
      <c r="BKP63" s="691"/>
      <c r="BKQ63" s="691"/>
      <c r="BKR63" s="691"/>
      <c r="BKS63" s="691"/>
      <c r="BKT63" s="691"/>
      <c r="BKU63" s="691"/>
      <c r="BKV63" s="691"/>
      <c r="BKW63" s="691"/>
      <c r="BKX63" s="691"/>
      <c r="BKY63" s="691"/>
      <c r="BKZ63" s="691"/>
      <c r="BLA63" s="691"/>
      <c r="BLB63" s="691"/>
      <c r="BLC63" s="691"/>
      <c r="BLD63" s="691"/>
      <c r="BLE63" s="691"/>
      <c r="BLF63" s="691"/>
      <c r="BLG63" s="691"/>
      <c r="BLH63" s="691"/>
      <c r="BLI63" s="691"/>
      <c r="BLJ63" s="691"/>
      <c r="BLK63" s="691"/>
      <c r="BLL63" s="691"/>
      <c r="BLM63" s="691"/>
      <c r="BLN63" s="691"/>
      <c r="BLO63" s="691"/>
      <c r="BLP63" s="691"/>
      <c r="BLQ63" s="691"/>
      <c r="BLR63" s="691"/>
      <c r="BLS63" s="691"/>
      <c r="BLT63" s="691"/>
      <c r="BLU63" s="691"/>
      <c r="BLV63" s="691"/>
      <c r="BLW63" s="691"/>
      <c r="BLX63" s="691"/>
      <c r="BLY63" s="691"/>
      <c r="BLZ63" s="691"/>
      <c r="BMA63" s="691"/>
      <c r="BMB63" s="691"/>
      <c r="BMC63" s="691"/>
      <c r="BMD63" s="691"/>
      <c r="BME63" s="691"/>
      <c r="BMF63" s="691"/>
      <c r="BMG63" s="691"/>
      <c r="BMH63" s="691"/>
      <c r="BMI63" s="691"/>
      <c r="BMJ63" s="691"/>
      <c r="BMK63" s="691"/>
      <c r="BML63" s="691"/>
      <c r="BMM63" s="691"/>
      <c r="BMN63" s="691"/>
      <c r="BMO63" s="691"/>
      <c r="BMP63" s="691"/>
      <c r="BMQ63" s="691"/>
      <c r="BMR63" s="691"/>
      <c r="BMS63" s="691"/>
      <c r="BMT63" s="691"/>
      <c r="BMU63" s="691"/>
      <c r="BMV63" s="691"/>
      <c r="BMW63" s="691"/>
      <c r="BMX63" s="691"/>
      <c r="BMY63" s="691"/>
      <c r="BMZ63" s="691"/>
      <c r="BNA63" s="691"/>
      <c r="BNB63" s="691"/>
      <c r="BNC63" s="691"/>
      <c r="BND63" s="691"/>
      <c r="BNE63" s="691"/>
      <c r="BNF63" s="691"/>
      <c r="BNG63" s="691"/>
      <c r="BNH63" s="691"/>
      <c r="BNI63" s="691"/>
      <c r="BNJ63" s="691"/>
      <c r="BNK63" s="691"/>
      <c r="BNL63" s="691"/>
      <c r="BNM63" s="691"/>
      <c r="BNN63" s="691"/>
      <c r="BNO63" s="691"/>
      <c r="BNP63" s="691"/>
      <c r="BNQ63" s="691"/>
      <c r="BNR63" s="691"/>
      <c r="BNS63" s="691"/>
      <c r="BNT63" s="691"/>
      <c r="BNU63" s="691"/>
      <c r="BNV63" s="691"/>
      <c r="BNW63" s="691"/>
      <c r="BNX63" s="691"/>
      <c r="BNY63" s="691"/>
      <c r="BNZ63" s="691"/>
      <c r="BOA63" s="691"/>
      <c r="BOB63" s="691"/>
      <c r="BOC63" s="691"/>
      <c r="BOD63" s="691"/>
      <c r="BOE63" s="691"/>
      <c r="BOF63" s="691"/>
      <c r="BOG63" s="691"/>
      <c r="BOH63" s="691"/>
      <c r="BOI63" s="691"/>
      <c r="BOJ63" s="691"/>
      <c r="BOK63" s="691"/>
      <c r="BOL63" s="691"/>
      <c r="BOM63" s="691"/>
      <c r="BON63" s="691"/>
      <c r="BOO63" s="691"/>
      <c r="BOP63" s="691"/>
      <c r="BOQ63" s="691"/>
      <c r="BOR63" s="691"/>
      <c r="BOS63" s="691"/>
      <c r="BOT63" s="691"/>
      <c r="BOU63" s="691"/>
      <c r="BOV63" s="691"/>
      <c r="BOW63" s="691"/>
      <c r="BOX63" s="691"/>
      <c r="BOY63" s="691"/>
      <c r="BOZ63" s="691"/>
      <c r="BPA63" s="691"/>
      <c r="BPB63" s="691"/>
      <c r="BPC63" s="691"/>
      <c r="BPD63" s="691"/>
      <c r="BPE63" s="691"/>
      <c r="BPF63" s="691"/>
      <c r="BPG63" s="691"/>
      <c r="BPH63" s="691"/>
      <c r="BPI63" s="691"/>
      <c r="BPJ63" s="691"/>
      <c r="BPK63" s="691"/>
      <c r="BPL63" s="691"/>
      <c r="BPM63" s="691"/>
      <c r="BPN63" s="691"/>
      <c r="BPO63" s="691"/>
      <c r="BPP63" s="691"/>
      <c r="BPQ63" s="691"/>
      <c r="BPR63" s="691"/>
      <c r="BPS63" s="691"/>
      <c r="BPT63" s="691"/>
      <c r="BPU63" s="691"/>
      <c r="BPV63" s="691"/>
      <c r="BPW63" s="691"/>
      <c r="BPX63" s="691"/>
      <c r="BPY63" s="691"/>
      <c r="BPZ63" s="691"/>
      <c r="BQA63" s="691"/>
      <c r="BQB63" s="691"/>
      <c r="BQC63" s="691"/>
      <c r="BQD63" s="691"/>
      <c r="BQE63" s="691"/>
      <c r="BQF63" s="691"/>
      <c r="BQG63" s="691"/>
      <c r="BQH63" s="691"/>
      <c r="BQI63" s="691"/>
      <c r="BQJ63" s="691"/>
      <c r="BQK63" s="691"/>
      <c r="BQL63" s="691"/>
      <c r="BQM63" s="691"/>
      <c r="BQN63" s="691"/>
      <c r="BQO63" s="691"/>
      <c r="BQP63" s="691"/>
      <c r="BQQ63" s="691"/>
      <c r="BQR63" s="691"/>
      <c r="BQS63" s="691"/>
      <c r="BQT63" s="691"/>
      <c r="BQU63" s="691"/>
      <c r="BQV63" s="691"/>
      <c r="BQW63" s="691"/>
      <c r="BQX63" s="691"/>
      <c r="BQY63" s="691"/>
      <c r="BQZ63" s="691"/>
      <c r="BRA63" s="691"/>
      <c r="BRB63" s="691"/>
      <c r="BRC63" s="691"/>
      <c r="BRD63" s="691"/>
      <c r="BRE63" s="691"/>
      <c r="BRF63" s="691"/>
      <c r="BRG63" s="691"/>
      <c r="BRH63" s="691"/>
      <c r="BRI63" s="691"/>
      <c r="BRJ63" s="691"/>
      <c r="BRK63" s="691"/>
      <c r="BRL63" s="691"/>
      <c r="BRM63" s="691"/>
      <c r="BRN63" s="691"/>
      <c r="BRO63" s="691"/>
      <c r="BRP63" s="691"/>
      <c r="BRQ63" s="691"/>
      <c r="BRR63" s="691"/>
      <c r="BRS63" s="691"/>
      <c r="BRT63" s="691"/>
      <c r="BRU63" s="691"/>
      <c r="BRV63" s="691"/>
      <c r="BRW63" s="691"/>
      <c r="BRX63" s="691"/>
      <c r="BRY63" s="691"/>
      <c r="BRZ63" s="691"/>
      <c r="BSA63" s="691"/>
      <c r="BSB63" s="691"/>
      <c r="BSC63" s="691"/>
      <c r="BSD63" s="691"/>
      <c r="BSE63" s="691"/>
      <c r="BSF63" s="691"/>
      <c r="BSG63" s="691"/>
      <c r="BSH63" s="691"/>
      <c r="BSI63" s="691"/>
      <c r="BSJ63" s="691"/>
      <c r="BSK63" s="691"/>
      <c r="BSL63" s="691"/>
      <c r="BSM63" s="691"/>
      <c r="BSN63" s="691"/>
      <c r="BSO63" s="691"/>
      <c r="BSP63" s="691"/>
      <c r="BSQ63" s="691"/>
      <c r="BSR63" s="691"/>
      <c r="BSS63" s="691"/>
      <c r="BST63" s="691"/>
      <c r="BSU63" s="691"/>
      <c r="BSV63" s="691"/>
      <c r="BSW63" s="691"/>
      <c r="BSX63" s="691"/>
      <c r="BSY63" s="691"/>
      <c r="BSZ63" s="691"/>
      <c r="BTA63" s="691"/>
      <c r="BTB63" s="691"/>
      <c r="BTC63" s="691"/>
      <c r="BTD63" s="691"/>
      <c r="BTE63" s="691"/>
      <c r="BTF63" s="691"/>
      <c r="BTG63" s="691"/>
      <c r="BTH63" s="691"/>
      <c r="BTI63" s="691"/>
      <c r="BTJ63" s="691"/>
      <c r="BTK63" s="691"/>
      <c r="BTL63" s="691"/>
      <c r="BTM63" s="691"/>
      <c r="BTN63" s="691"/>
      <c r="BTO63" s="691"/>
      <c r="BTP63" s="691"/>
      <c r="BTQ63" s="691"/>
      <c r="BTR63" s="691"/>
      <c r="BTS63" s="691"/>
      <c r="BTT63" s="691"/>
      <c r="BTU63" s="691"/>
      <c r="BTV63" s="691"/>
      <c r="BTW63" s="691"/>
      <c r="BTX63" s="691"/>
      <c r="BTY63" s="691"/>
      <c r="BTZ63" s="691"/>
      <c r="BUA63" s="691"/>
      <c r="BUB63" s="691"/>
      <c r="BUC63" s="691"/>
      <c r="BUD63" s="691"/>
      <c r="BUE63" s="691"/>
      <c r="BUF63" s="691"/>
      <c r="BUG63" s="691"/>
      <c r="BUH63" s="691"/>
      <c r="BUI63" s="691"/>
      <c r="BUJ63" s="691"/>
      <c r="BUK63" s="691"/>
      <c r="BUL63" s="691"/>
      <c r="BUM63" s="691"/>
      <c r="BUN63" s="691"/>
      <c r="BUO63" s="691"/>
      <c r="BUP63" s="691"/>
      <c r="BUQ63" s="691"/>
      <c r="BUR63" s="691"/>
      <c r="BUS63" s="691"/>
      <c r="BUT63" s="691"/>
      <c r="BUU63" s="691"/>
      <c r="BUV63" s="691"/>
      <c r="BUW63" s="691"/>
      <c r="BUX63" s="691"/>
      <c r="BUY63" s="691"/>
      <c r="BUZ63" s="691"/>
      <c r="BVA63" s="691"/>
      <c r="BVB63" s="691"/>
      <c r="BVC63" s="691"/>
      <c r="BVD63" s="691"/>
      <c r="BVE63" s="691"/>
      <c r="BVF63" s="691"/>
      <c r="BVG63" s="691"/>
      <c r="BVH63" s="691"/>
      <c r="BVI63" s="691"/>
      <c r="BVJ63" s="691"/>
      <c r="BVK63" s="691"/>
      <c r="BVL63" s="691"/>
      <c r="BVM63" s="691"/>
      <c r="BVN63" s="691"/>
      <c r="BVO63" s="691"/>
      <c r="BVP63" s="691"/>
      <c r="BVQ63" s="691"/>
      <c r="BVR63" s="691"/>
      <c r="BVS63" s="691"/>
      <c r="BVT63" s="691"/>
      <c r="BVU63" s="691"/>
      <c r="BVV63" s="691"/>
      <c r="BVW63" s="691"/>
      <c r="BVX63" s="691"/>
      <c r="BVY63" s="691"/>
      <c r="BVZ63" s="691"/>
      <c r="BWA63" s="691"/>
      <c r="BWB63" s="691"/>
      <c r="BWC63" s="691"/>
      <c r="BWD63" s="691"/>
      <c r="BWE63" s="691"/>
      <c r="BWF63" s="691"/>
      <c r="BWG63" s="691"/>
      <c r="BWH63" s="691"/>
      <c r="BWI63" s="691"/>
      <c r="BWJ63" s="691"/>
      <c r="BWK63" s="691"/>
      <c r="BWL63" s="691"/>
      <c r="BWM63" s="691"/>
      <c r="BWN63" s="691"/>
      <c r="BWO63" s="691"/>
      <c r="BWP63" s="691"/>
      <c r="BWQ63" s="691"/>
      <c r="BWR63" s="691"/>
      <c r="BWS63" s="691"/>
      <c r="BWT63" s="691"/>
      <c r="BWU63" s="691"/>
      <c r="BWV63" s="691"/>
      <c r="BWW63" s="691"/>
      <c r="BWX63" s="691"/>
      <c r="BWY63" s="691"/>
      <c r="BWZ63" s="691"/>
      <c r="BXA63" s="691"/>
      <c r="BXB63" s="691"/>
      <c r="BXC63" s="691"/>
      <c r="BXD63" s="691"/>
      <c r="BXE63" s="691"/>
      <c r="BXF63" s="691"/>
      <c r="BXG63" s="691"/>
      <c r="BXH63" s="691"/>
      <c r="BXI63" s="691"/>
      <c r="BXJ63" s="691"/>
      <c r="BXK63" s="691"/>
      <c r="BXL63" s="691"/>
      <c r="BXM63" s="691"/>
      <c r="BXN63" s="691"/>
      <c r="BXO63" s="691"/>
      <c r="BXP63" s="691"/>
      <c r="BXQ63" s="691"/>
      <c r="BXR63" s="691"/>
      <c r="BXS63" s="691"/>
      <c r="BXT63" s="691"/>
      <c r="BXU63" s="691"/>
      <c r="BXV63" s="691"/>
      <c r="BXW63" s="691"/>
      <c r="BXX63" s="691"/>
      <c r="BXY63" s="691"/>
      <c r="BXZ63" s="691"/>
      <c r="BYA63" s="691"/>
      <c r="BYB63" s="691"/>
      <c r="BYC63" s="691"/>
      <c r="BYD63" s="691"/>
      <c r="BYE63" s="691"/>
      <c r="BYF63" s="691"/>
      <c r="BYG63" s="691"/>
      <c r="BYH63" s="691"/>
      <c r="BYI63" s="691"/>
      <c r="BYJ63" s="691"/>
      <c r="BYK63" s="691"/>
      <c r="BYL63" s="691"/>
      <c r="BYM63" s="691"/>
      <c r="BYN63" s="691"/>
      <c r="BYO63" s="691"/>
      <c r="BYP63" s="691"/>
      <c r="BYQ63" s="691"/>
      <c r="BYR63" s="691"/>
      <c r="BYS63" s="691"/>
      <c r="BYT63" s="691"/>
      <c r="BYU63" s="691"/>
      <c r="BYV63" s="691"/>
      <c r="BYW63" s="691"/>
      <c r="BYX63" s="691"/>
      <c r="BYY63" s="691"/>
      <c r="BYZ63" s="691"/>
      <c r="BZA63" s="691"/>
      <c r="BZB63" s="691"/>
      <c r="BZC63" s="691"/>
      <c r="BZD63" s="691"/>
      <c r="BZE63" s="691"/>
      <c r="BZF63" s="691"/>
      <c r="BZG63" s="691"/>
      <c r="BZH63" s="691"/>
      <c r="BZI63" s="691"/>
      <c r="BZJ63" s="691"/>
      <c r="BZK63" s="691"/>
      <c r="BZL63" s="691"/>
      <c r="BZM63" s="691"/>
      <c r="BZN63" s="691"/>
      <c r="BZO63" s="691"/>
      <c r="BZP63" s="691"/>
      <c r="BZQ63" s="691"/>
      <c r="BZR63" s="691"/>
      <c r="BZS63" s="691"/>
      <c r="BZT63" s="691"/>
      <c r="BZU63" s="691"/>
      <c r="BZV63" s="691"/>
      <c r="BZW63" s="691"/>
      <c r="BZX63" s="691"/>
      <c r="BZY63" s="691"/>
      <c r="BZZ63" s="691"/>
      <c r="CAA63" s="691"/>
      <c r="CAB63" s="691"/>
      <c r="CAC63" s="691"/>
      <c r="CAD63" s="691"/>
      <c r="CAE63" s="691"/>
      <c r="CAF63" s="691"/>
      <c r="CAG63" s="691"/>
      <c r="CAH63" s="691"/>
      <c r="CAI63" s="691"/>
      <c r="CAJ63" s="691"/>
      <c r="CAK63" s="691"/>
      <c r="CAL63" s="691"/>
      <c r="CAM63" s="691"/>
      <c r="CAN63" s="691"/>
      <c r="CAO63" s="691"/>
      <c r="CAP63" s="691"/>
      <c r="CAQ63" s="691"/>
      <c r="CAR63" s="691"/>
      <c r="CAS63" s="691"/>
      <c r="CAT63" s="691"/>
      <c r="CAU63" s="691"/>
      <c r="CAV63" s="691"/>
      <c r="CAW63" s="691"/>
      <c r="CAX63" s="691"/>
      <c r="CAY63" s="691"/>
      <c r="CAZ63" s="691"/>
      <c r="CBA63" s="691"/>
      <c r="CBB63" s="691"/>
      <c r="CBC63" s="691"/>
      <c r="CBD63" s="691"/>
      <c r="CBE63" s="691"/>
      <c r="CBF63" s="691"/>
      <c r="CBG63" s="691"/>
      <c r="CBH63" s="691"/>
      <c r="CBI63" s="691"/>
      <c r="CBJ63" s="691"/>
      <c r="CBK63" s="691"/>
      <c r="CBL63" s="691"/>
      <c r="CBM63" s="691"/>
      <c r="CBN63" s="691"/>
      <c r="CBO63" s="691"/>
      <c r="CBP63" s="691"/>
      <c r="CBQ63" s="691"/>
      <c r="CBR63" s="691"/>
      <c r="CBS63" s="691"/>
      <c r="CBT63" s="691"/>
      <c r="CBU63" s="691"/>
      <c r="CBV63" s="691"/>
      <c r="CBW63" s="691"/>
      <c r="CBX63" s="691"/>
      <c r="CBY63" s="691"/>
      <c r="CBZ63" s="691"/>
      <c r="CCA63" s="691"/>
      <c r="CCB63" s="691"/>
      <c r="CCC63" s="691"/>
      <c r="CCD63" s="691"/>
      <c r="CCE63" s="691"/>
      <c r="CCF63" s="691"/>
      <c r="CCG63" s="691"/>
      <c r="CCH63" s="691"/>
      <c r="CCI63" s="691"/>
      <c r="CCJ63" s="691"/>
      <c r="CCK63" s="691"/>
      <c r="CCL63" s="691"/>
      <c r="CCM63" s="691"/>
      <c r="CCN63" s="691"/>
      <c r="CCO63" s="691"/>
      <c r="CCP63" s="691"/>
      <c r="CCQ63" s="691"/>
      <c r="CCR63" s="691"/>
      <c r="CCS63" s="691"/>
      <c r="CCT63" s="691"/>
      <c r="CCU63" s="691"/>
      <c r="CCV63" s="691"/>
      <c r="CCW63" s="691"/>
      <c r="CCX63" s="691"/>
      <c r="CCY63" s="691"/>
      <c r="CCZ63" s="691"/>
      <c r="CDA63" s="691"/>
      <c r="CDB63" s="691"/>
      <c r="CDC63" s="691"/>
      <c r="CDD63" s="691"/>
      <c r="CDE63" s="691"/>
      <c r="CDF63" s="691"/>
      <c r="CDG63" s="691"/>
      <c r="CDH63" s="691"/>
      <c r="CDI63" s="691"/>
      <c r="CDJ63" s="691"/>
      <c r="CDK63" s="691"/>
      <c r="CDL63" s="691"/>
      <c r="CDM63" s="691"/>
      <c r="CDN63" s="691"/>
      <c r="CDO63" s="691"/>
      <c r="CDP63" s="691"/>
      <c r="CDQ63" s="691"/>
      <c r="CDR63" s="691"/>
      <c r="CDS63" s="691"/>
      <c r="CDT63" s="691"/>
      <c r="CDU63" s="691"/>
      <c r="CDV63" s="691"/>
      <c r="CDW63" s="691"/>
      <c r="CDX63" s="691"/>
      <c r="CDY63" s="691"/>
      <c r="CDZ63" s="691"/>
      <c r="CEA63" s="691"/>
      <c r="CEB63" s="691"/>
      <c r="CEC63" s="691"/>
      <c r="CED63" s="691"/>
      <c r="CEE63" s="691"/>
      <c r="CEF63" s="691"/>
      <c r="CEG63" s="691"/>
      <c r="CEH63" s="691"/>
      <c r="CEI63" s="691"/>
      <c r="CEJ63" s="691"/>
      <c r="CEK63" s="691"/>
      <c r="CEL63" s="691"/>
      <c r="CEM63" s="691"/>
      <c r="CEN63" s="691"/>
      <c r="CEO63" s="691"/>
      <c r="CEP63" s="691"/>
      <c r="CEQ63" s="691"/>
      <c r="CER63" s="691"/>
      <c r="CES63" s="691"/>
      <c r="CET63" s="691"/>
      <c r="CEU63" s="691"/>
      <c r="CEV63" s="691"/>
      <c r="CEW63" s="691"/>
      <c r="CEX63" s="691"/>
      <c r="CEY63" s="691"/>
      <c r="CEZ63" s="691"/>
      <c r="CFA63" s="691"/>
      <c r="CFB63" s="691"/>
      <c r="CFC63" s="691"/>
      <c r="CFD63" s="691"/>
      <c r="CFE63" s="691"/>
      <c r="CFF63" s="691"/>
      <c r="CFG63" s="691"/>
      <c r="CFH63" s="691"/>
      <c r="CFI63" s="691"/>
      <c r="CFJ63" s="691"/>
      <c r="CFK63" s="691"/>
      <c r="CFL63" s="691"/>
      <c r="CFM63" s="691"/>
      <c r="CFN63" s="691"/>
      <c r="CFO63" s="691"/>
      <c r="CFP63" s="691"/>
      <c r="CFQ63" s="691"/>
      <c r="CFR63" s="691"/>
      <c r="CFS63" s="691"/>
      <c r="CFT63" s="691"/>
      <c r="CFU63" s="691"/>
      <c r="CFV63" s="691"/>
      <c r="CFW63" s="691"/>
      <c r="CFX63" s="691"/>
      <c r="CFY63" s="691"/>
      <c r="CFZ63" s="691"/>
      <c r="CGA63" s="691"/>
      <c r="CGB63" s="691"/>
      <c r="CGC63" s="691"/>
      <c r="CGD63" s="691"/>
      <c r="CGE63" s="691"/>
      <c r="CGF63" s="691"/>
      <c r="CGG63" s="691"/>
      <c r="CGH63" s="691"/>
      <c r="CGI63" s="691"/>
      <c r="CGJ63" s="691"/>
      <c r="CGK63" s="691"/>
      <c r="CGL63" s="691"/>
      <c r="CGM63" s="691"/>
      <c r="CGN63" s="691"/>
      <c r="CGO63" s="691"/>
      <c r="CGP63" s="691"/>
      <c r="CGQ63" s="691"/>
      <c r="CGR63" s="691"/>
      <c r="CGS63" s="691"/>
      <c r="CGT63" s="691"/>
      <c r="CGU63" s="691"/>
      <c r="CGV63" s="691"/>
      <c r="CGW63" s="691"/>
      <c r="CGX63" s="691"/>
      <c r="CGY63" s="691"/>
      <c r="CGZ63" s="691"/>
      <c r="CHA63" s="691"/>
      <c r="CHB63" s="691"/>
      <c r="CHC63" s="691"/>
      <c r="CHD63" s="691"/>
      <c r="CHE63" s="691"/>
      <c r="CHF63" s="691"/>
      <c r="CHG63" s="691"/>
      <c r="CHH63" s="691"/>
      <c r="CHI63" s="691"/>
      <c r="CHJ63" s="691"/>
      <c r="CHK63" s="691"/>
      <c r="CHL63" s="691"/>
      <c r="CHM63" s="691"/>
      <c r="CHN63" s="691"/>
      <c r="CHO63" s="691"/>
      <c r="CHP63" s="691"/>
      <c r="CHQ63" s="691"/>
      <c r="CHR63" s="691"/>
      <c r="CHS63" s="691"/>
      <c r="CHT63" s="691"/>
      <c r="CHU63" s="691"/>
      <c r="CHV63" s="691"/>
      <c r="CHW63" s="691"/>
      <c r="CHX63" s="691"/>
      <c r="CHY63" s="691"/>
      <c r="CHZ63" s="691"/>
      <c r="CIA63" s="691"/>
      <c r="CIB63" s="691"/>
      <c r="CIC63" s="691"/>
      <c r="CID63" s="691"/>
      <c r="CIE63" s="691"/>
      <c r="CIF63" s="691"/>
      <c r="CIG63" s="691"/>
      <c r="CIH63" s="691"/>
      <c r="CII63" s="691"/>
      <c r="CIJ63" s="691"/>
      <c r="CIK63" s="691"/>
      <c r="CIL63" s="691"/>
      <c r="CIM63" s="691"/>
      <c r="CIN63" s="691"/>
      <c r="CIO63" s="691"/>
      <c r="CIP63" s="691"/>
      <c r="CIQ63" s="691"/>
      <c r="CIR63" s="691"/>
      <c r="CIS63" s="691"/>
      <c r="CIT63" s="691"/>
      <c r="CIU63" s="691"/>
      <c r="CIV63" s="691"/>
      <c r="CIW63" s="691"/>
      <c r="CIX63" s="691"/>
      <c r="CIY63" s="691"/>
      <c r="CIZ63" s="691"/>
      <c r="CJA63" s="691"/>
      <c r="CJB63" s="691"/>
      <c r="CJC63" s="691"/>
      <c r="CJD63" s="691"/>
      <c r="CJE63" s="691"/>
      <c r="CJF63" s="691"/>
      <c r="CJG63" s="691"/>
      <c r="CJH63" s="691"/>
      <c r="CJI63" s="691"/>
      <c r="CJJ63" s="691"/>
      <c r="CJK63" s="691"/>
      <c r="CJL63" s="691"/>
      <c r="CJM63" s="691"/>
      <c r="CJN63" s="691"/>
      <c r="CJO63" s="691"/>
      <c r="CJP63" s="691"/>
      <c r="CJQ63" s="691"/>
      <c r="CJR63" s="691"/>
      <c r="CJS63" s="691"/>
      <c r="CJT63" s="691"/>
      <c r="CJU63" s="691"/>
      <c r="CJV63" s="691"/>
      <c r="CJW63" s="691"/>
      <c r="CJX63" s="691"/>
      <c r="CJY63" s="691"/>
      <c r="CJZ63" s="691"/>
      <c r="CKA63" s="691"/>
      <c r="CKB63" s="691"/>
      <c r="CKC63" s="691"/>
      <c r="CKD63" s="691"/>
      <c r="CKE63" s="691"/>
      <c r="CKF63" s="691"/>
      <c r="CKG63" s="691"/>
      <c r="CKH63" s="691"/>
      <c r="CKI63" s="691"/>
      <c r="CKJ63" s="691"/>
      <c r="CKK63" s="691"/>
      <c r="CKL63" s="691"/>
      <c r="CKM63" s="691"/>
      <c r="CKN63" s="691"/>
      <c r="CKO63" s="691"/>
      <c r="CKP63" s="691"/>
      <c r="CKQ63" s="691"/>
      <c r="CKR63" s="691"/>
      <c r="CKS63" s="691"/>
      <c r="CKT63" s="691"/>
      <c r="CKU63" s="691"/>
      <c r="CKV63" s="691"/>
      <c r="CKW63" s="691"/>
      <c r="CKX63" s="691"/>
      <c r="CKY63" s="691"/>
      <c r="CKZ63" s="691"/>
      <c r="CLA63" s="691"/>
      <c r="CLB63" s="691"/>
      <c r="CLC63" s="691"/>
      <c r="CLD63" s="691"/>
      <c r="CLE63" s="691"/>
      <c r="CLF63" s="691"/>
      <c r="CLG63" s="691"/>
      <c r="CLH63" s="691"/>
      <c r="CLI63" s="691"/>
      <c r="CLJ63" s="691"/>
      <c r="CLK63" s="691"/>
      <c r="CLL63" s="691"/>
      <c r="CLM63" s="691"/>
      <c r="CLN63" s="691"/>
      <c r="CLO63" s="691"/>
      <c r="CLP63" s="691"/>
      <c r="CLQ63" s="691"/>
      <c r="CLR63" s="691"/>
      <c r="CLS63" s="691"/>
      <c r="CLT63" s="691"/>
      <c r="CLU63" s="691"/>
      <c r="CLV63" s="691"/>
      <c r="CLW63" s="691"/>
      <c r="CLX63" s="691"/>
      <c r="CLY63" s="691"/>
      <c r="CLZ63" s="691"/>
      <c r="CMA63" s="691"/>
      <c r="CMB63" s="691"/>
      <c r="CMC63" s="691"/>
      <c r="CMD63" s="691"/>
      <c r="CME63" s="691"/>
      <c r="CMF63" s="691"/>
      <c r="CMG63" s="691"/>
      <c r="CMH63" s="691"/>
      <c r="CMI63" s="691"/>
      <c r="CMJ63" s="691"/>
      <c r="CMK63" s="691"/>
      <c r="CML63" s="691"/>
      <c r="CMM63" s="691"/>
      <c r="CMN63" s="691"/>
      <c r="CMO63" s="691"/>
      <c r="CMP63" s="691"/>
      <c r="CMQ63" s="691"/>
      <c r="CMR63" s="691"/>
      <c r="CMS63" s="691"/>
      <c r="CMT63" s="691"/>
      <c r="CMU63" s="691"/>
      <c r="CMV63" s="691"/>
      <c r="CMW63" s="691"/>
      <c r="CMX63" s="691"/>
      <c r="CMY63" s="691"/>
      <c r="CMZ63" s="691"/>
      <c r="CNA63" s="691"/>
      <c r="CNB63" s="691"/>
      <c r="CNC63" s="691"/>
      <c r="CND63" s="691"/>
      <c r="CNE63" s="691"/>
      <c r="CNF63" s="691"/>
      <c r="CNG63" s="691"/>
      <c r="CNH63" s="691"/>
      <c r="CNI63" s="691"/>
      <c r="CNJ63" s="691"/>
      <c r="CNK63" s="691"/>
      <c r="CNL63" s="691"/>
      <c r="CNM63" s="691"/>
      <c r="CNN63" s="691"/>
      <c r="CNO63" s="691"/>
      <c r="CNP63" s="691"/>
      <c r="CNQ63" s="691"/>
      <c r="CNR63" s="691"/>
      <c r="CNS63" s="691"/>
      <c r="CNT63" s="691"/>
      <c r="CNU63" s="691"/>
      <c r="CNV63" s="691"/>
      <c r="CNW63" s="691"/>
      <c r="CNX63" s="691"/>
      <c r="CNY63" s="691"/>
      <c r="CNZ63" s="691"/>
      <c r="COA63" s="691"/>
      <c r="COB63" s="691"/>
      <c r="COC63" s="691"/>
      <c r="COD63" s="691"/>
      <c r="COE63" s="691"/>
      <c r="COF63" s="691"/>
      <c r="COG63" s="691"/>
      <c r="COH63" s="691"/>
      <c r="COI63" s="691"/>
      <c r="COJ63" s="691"/>
      <c r="COK63" s="691"/>
      <c r="COL63" s="691"/>
      <c r="COM63" s="691"/>
      <c r="CON63" s="691"/>
      <c r="COO63" s="691"/>
      <c r="COP63" s="691"/>
      <c r="COQ63" s="691"/>
      <c r="COR63" s="691"/>
      <c r="COS63" s="691"/>
      <c r="COT63" s="691"/>
      <c r="COU63" s="691"/>
      <c r="COV63" s="691"/>
      <c r="COW63" s="691"/>
      <c r="COX63" s="691"/>
      <c r="COY63" s="691"/>
      <c r="COZ63" s="691"/>
      <c r="CPA63" s="691"/>
      <c r="CPB63" s="691"/>
      <c r="CPC63" s="691"/>
      <c r="CPD63" s="691"/>
      <c r="CPE63" s="691"/>
      <c r="CPF63" s="691"/>
      <c r="CPG63" s="691"/>
      <c r="CPH63" s="691"/>
      <c r="CPI63" s="691"/>
      <c r="CPJ63" s="691"/>
      <c r="CPK63" s="691"/>
      <c r="CPL63" s="691"/>
      <c r="CPM63" s="691"/>
      <c r="CPN63" s="691"/>
      <c r="CPO63" s="691"/>
      <c r="CPP63" s="691"/>
      <c r="CPQ63" s="691"/>
      <c r="CPR63" s="691"/>
      <c r="CPS63" s="691"/>
      <c r="CPT63" s="691"/>
      <c r="CPU63" s="691"/>
      <c r="CPV63" s="691"/>
      <c r="CPW63" s="691"/>
      <c r="CPX63" s="691"/>
      <c r="CPY63" s="691"/>
      <c r="CPZ63" s="691"/>
      <c r="CQA63" s="691"/>
      <c r="CQB63" s="691"/>
      <c r="CQC63" s="691"/>
      <c r="CQD63" s="691"/>
      <c r="CQE63" s="691"/>
      <c r="CQF63" s="691"/>
      <c r="CQG63" s="691"/>
      <c r="CQH63" s="691"/>
      <c r="CQI63" s="691"/>
      <c r="CQJ63" s="691"/>
      <c r="CQK63" s="691"/>
      <c r="CQL63" s="691"/>
      <c r="CQM63" s="691"/>
      <c r="CQN63" s="691"/>
      <c r="CQO63" s="691"/>
      <c r="CQP63" s="691"/>
      <c r="CQQ63" s="691"/>
      <c r="CQR63" s="691"/>
      <c r="CQS63" s="691"/>
      <c r="CQT63" s="691"/>
      <c r="CQU63" s="691"/>
      <c r="CQV63" s="691"/>
      <c r="CQW63" s="691"/>
      <c r="CQX63" s="691"/>
      <c r="CQY63" s="691"/>
      <c r="CQZ63" s="691"/>
      <c r="CRA63" s="691"/>
      <c r="CRB63" s="691"/>
      <c r="CRC63" s="691"/>
      <c r="CRD63" s="691"/>
      <c r="CRE63" s="691"/>
      <c r="CRF63" s="691"/>
      <c r="CRG63" s="691"/>
      <c r="CRH63" s="691"/>
      <c r="CRI63" s="691"/>
      <c r="CRJ63" s="691"/>
      <c r="CRK63" s="691"/>
      <c r="CRL63" s="691"/>
      <c r="CRM63" s="691"/>
      <c r="CRN63" s="691"/>
      <c r="CRO63" s="691"/>
      <c r="CRP63" s="691"/>
      <c r="CRQ63" s="691"/>
      <c r="CRR63" s="691"/>
      <c r="CRS63" s="691"/>
      <c r="CRT63" s="691"/>
      <c r="CRU63" s="691"/>
      <c r="CRV63" s="691"/>
      <c r="CRW63" s="691"/>
      <c r="CRX63" s="691"/>
      <c r="CRY63" s="691"/>
      <c r="CRZ63" s="691"/>
      <c r="CSA63" s="691"/>
      <c r="CSB63" s="691"/>
      <c r="CSC63" s="691"/>
      <c r="CSD63" s="691"/>
      <c r="CSE63" s="691"/>
      <c r="CSF63" s="691"/>
      <c r="CSG63" s="691"/>
      <c r="CSH63" s="691"/>
      <c r="CSI63" s="691"/>
      <c r="CSJ63" s="691"/>
      <c r="CSK63" s="691"/>
      <c r="CSL63" s="691"/>
      <c r="CSM63" s="691"/>
      <c r="CSN63" s="691"/>
      <c r="CSO63" s="691"/>
      <c r="CSP63" s="691"/>
      <c r="CSQ63" s="691"/>
      <c r="CSR63" s="691"/>
      <c r="CSS63" s="691"/>
      <c r="CST63" s="691"/>
      <c r="CSU63" s="691"/>
      <c r="CSV63" s="691"/>
      <c r="CSW63" s="691"/>
      <c r="CSX63" s="691"/>
      <c r="CSY63" s="691"/>
      <c r="CSZ63" s="691"/>
      <c r="CTA63" s="691"/>
      <c r="CTB63" s="691"/>
      <c r="CTC63" s="691"/>
      <c r="CTD63" s="691"/>
      <c r="CTE63" s="691"/>
      <c r="CTF63" s="691"/>
      <c r="CTG63" s="691"/>
      <c r="CTH63" s="691"/>
      <c r="CTI63" s="691"/>
      <c r="CTJ63" s="691"/>
      <c r="CTK63" s="691"/>
      <c r="CTL63" s="691"/>
      <c r="CTM63" s="691"/>
      <c r="CTN63" s="691"/>
      <c r="CTO63" s="691"/>
      <c r="CTP63" s="691"/>
      <c r="CTQ63" s="691"/>
      <c r="CTR63" s="691"/>
      <c r="CTS63" s="691"/>
      <c r="CTT63" s="691"/>
      <c r="CTU63" s="691"/>
      <c r="CTV63" s="691"/>
      <c r="CTW63" s="691"/>
      <c r="CTX63" s="691"/>
      <c r="CTY63" s="691"/>
      <c r="CTZ63" s="691"/>
      <c r="CUA63" s="691"/>
      <c r="CUB63" s="691"/>
      <c r="CUC63" s="691"/>
      <c r="CUD63" s="691"/>
      <c r="CUE63" s="691"/>
      <c r="CUF63" s="691"/>
      <c r="CUG63" s="691"/>
      <c r="CUH63" s="691"/>
      <c r="CUI63" s="691"/>
      <c r="CUJ63" s="691"/>
      <c r="CUK63" s="691"/>
      <c r="CUL63" s="691"/>
      <c r="CUM63" s="691"/>
      <c r="CUN63" s="691"/>
      <c r="CUO63" s="691"/>
      <c r="CUP63" s="691"/>
      <c r="CUQ63" s="691"/>
      <c r="CUR63" s="691"/>
      <c r="CUS63" s="691"/>
      <c r="CUT63" s="691"/>
      <c r="CUU63" s="691"/>
      <c r="CUV63" s="691"/>
      <c r="CUW63" s="691"/>
      <c r="CUX63" s="691"/>
      <c r="CUY63" s="691"/>
      <c r="CUZ63" s="691"/>
      <c r="CVA63" s="691"/>
      <c r="CVB63" s="691"/>
      <c r="CVC63" s="691"/>
      <c r="CVD63" s="691"/>
      <c r="CVE63" s="691"/>
      <c r="CVF63" s="691"/>
      <c r="CVG63" s="691"/>
      <c r="CVH63" s="691"/>
      <c r="CVI63" s="691"/>
      <c r="CVJ63" s="691"/>
      <c r="CVK63" s="691"/>
      <c r="CVL63" s="691"/>
      <c r="CVM63" s="691"/>
      <c r="CVN63" s="691"/>
      <c r="CVO63" s="691"/>
      <c r="CVP63" s="691"/>
      <c r="CVQ63" s="691"/>
      <c r="CVR63" s="691"/>
      <c r="CVS63" s="691"/>
      <c r="CVT63" s="691"/>
      <c r="CVU63" s="691"/>
      <c r="CVV63" s="691"/>
      <c r="CVW63" s="691"/>
      <c r="CVX63" s="691"/>
      <c r="CVY63" s="691"/>
      <c r="CVZ63" s="691"/>
      <c r="CWA63" s="691"/>
      <c r="CWB63" s="691"/>
      <c r="CWC63" s="691"/>
      <c r="CWD63" s="691"/>
      <c r="CWE63" s="691"/>
      <c r="CWF63" s="691"/>
      <c r="CWG63" s="691"/>
      <c r="CWH63" s="691"/>
      <c r="CWI63" s="691"/>
      <c r="CWJ63" s="691"/>
      <c r="CWK63" s="691"/>
      <c r="CWL63" s="691"/>
      <c r="CWM63" s="691"/>
      <c r="CWN63" s="691"/>
      <c r="CWO63" s="691"/>
      <c r="CWP63" s="691"/>
      <c r="CWQ63" s="691"/>
      <c r="CWR63" s="691"/>
      <c r="CWS63" s="691"/>
      <c r="CWT63" s="691"/>
      <c r="CWU63" s="691"/>
      <c r="CWV63" s="691"/>
      <c r="CWW63" s="691"/>
      <c r="CWX63" s="691"/>
      <c r="CWY63" s="691"/>
      <c r="CWZ63" s="691"/>
      <c r="CXA63" s="691"/>
      <c r="CXB63" s="691"/>
      <c r="CXC63" s="691"/>
      <c r="CXD63" s="691"/>
      <c r="CXE63" s="691"/>
      <c r="CXF63" s="691"/>
      <c r="CXG63" s="691"/>
      <c r="CXH63" s="691"/>
      <c r="CXI63" s="691"/>
      <c r="CXJ63" s="691"/>
      <c r="CXK63" s="691"/>
      <c r="CXL63" s="691"/>
      <c r="CXM63" s="691"/>
      <c r="CXN63" s="691"/>
      <c r="CXO63" s="691"/>
      <c r="CXP63" s="691"/>
      <c r="CXQ63" s="691"/>
      <c r="CXR63" s="691"/>
      <c r="CXS63" s="691"/>
      <c r="CXT63" s="691"/>
      <c r="CXU63" s="691"/>
      <c r="CXV63" s="691"/>
      <c r="CXW63" s="691"/>
      <c r="CXX63" s="691"/>
      <c r="CXY63" s="691"/>
      <c r="CXZ63" s="691"/>
      <c r="CYA63" s="691"/>
      <c r="CYB63" s="691"/>
      <c r="CYC63" s="691"/>
      <c r="CYD63" s="691"/>
      <c r="CYE63" s="691"/>
      <c r="CYF63" s="691"/>
      <c r="CYG63" s="691"/>
      <c r="CYH63" s="691"/>
      <c r="CYI63" s="691"/>
      <c r="CYJ63" s="691"/>
      <c r="CYK63" s="691"/>
      <c r="CYL63" s="691"/>
      <c r="CYM63" s="691"/>
      <c r="CYN63" s="691"/>
      <c r="CYO63" s="691"/>
      <c r="CYP63" s="691"/>
      <c r="CYQ63" s="691"/>
      <c r="CYR63" s="691"/>
      <c r="CYS63" s="691"/>
      <c r="CYT63" s="691"/>
      <c r="CYU63" s="691"/>
      <c r="CYV63" s="691"/>
      <c r="CYW63" s="691"/>
      <c r="CYX63" s="691"/>
      <c r="CYY63" s="691"/>
      <c r="CYZ63" s="691"/>
      <c r="CZA63" s="691"/>
      <c r="CZB63" s="691"/>
      <c r="CZC63" s="691"/>
      <c r="CZD63" s="691"/>
      <c r="CZE63" s="691"/>
      <c r="CZF63" s="691"/>
      <c r="CZG63" s="691"/>
      <c r="CZH63" s="691"/>
      <c r="CZI63" s="691"/>
      <c r="CZJ63" s="691"/>
      <c r="CZK63" s="691"/>
      <c r="CZL63" s="691"/>
      <c r="CZM63" s="691"/>
      <c r="CZN63" s="691"/>
      <c r="CZO63" s="691"/>
      <c r="CZP63" s="691"/>
      <c r="CZQ63" s="691"/>
      <c r="CZR63" s="691"/>
      <c r="CZS63" s="691"/>
      <c r="CZT63" s="691"/>
      <c r="CZU63" s="691"/>
      <c r="CZV63" s="691"/>
      <c r="CZW63" s="691"/>
      <c r="CZX63" s="691"/>
      <c r="CZY63" s="691"/>
      <c r="CZZ63" s="691"/>
      <c r="DAA63" s="691"/>
      <c r="DAB63" s="691"/>
      <c r="DAC63" s="691"/>
      <c r="DAD63" s="691"/>
      <c r="DAE63" s="691"/>
      <c r="DAF63" s="691"/>
      <c r="DAG63" s="691"/>
      <c r="DAH63" s="691"/>
      <c r="DAI63" s="691"/>
      <c r="DAJ63" s="691"/>
      <c r="DAK63" s="691"/>
      <c r="DAL63" s="691"/>
      <c r="DAM63" s="691"/>
      <c r="DAN63" s="691"/>
      <c r="DAO63" s="691"/>
      <c r="DAP63" s="691"/>
      <c r="DAQ63" s="691"/>
      <c r="DAR63" s="691"/>
      <c r="DAS63" s="691"/>
      <c r="DAT63" s="691"/>
      <c r="DAU63" s="691"/>
      <c r="DAV63" s="691"/>
      <c r="DAW63" s="691"/>
      <c r="DAX63" s="691"/>
      <c r="DAY63" s="691"/>
      <c r="DAZ63" s="691"/>
      <c r="DBA63" s="691"/>
      <c r="DBB63" s="691"/>
      <c r="DBC63" s="691"/>
      <c r="DBD63" s="691"/>
      <c r="DBE63" s="691"/>
      <c r="DBF63" s="691"/>
      <c r="DBG63" s="691"/>
      <c r="DBH63" s="691"/>
      <c r="DBI63" s="691"/>
      <c r="DBJ63" s="691"/>
      <c r="DBK63" s="691"/>
      <c r="DBL63" s="691"/>
      <c r="DBM63" s="691"/>
      <c r="DBN63" s="691"/>
      <c r="DBO63" s="691"/>
      <c r="DBP63" s="691"/>
      <c r="DBQ63" s="691"/>
      <c r="DBR63" s="691"/>
      <c r="DBS63" s="691"/>
      <c r="DBT63" s="691"/>
      <c r="DBU63" s="691"/>
      <c r="DBV63" s="691"/>
      <c r="DBW63" s="691"/>
      <c r="DBX63" s="691"/>
      <c r="DBY63" s="691"/>
      <c r="DBZ63" s="691"/>
      <c r="DCA63" s="691"/>
      <c r="DCB63" s="691"/>
      <c r="DCC63" s="691"/>
      <c r="DCD63" s="691"/>
      <c r="DCE63" s="691"/>
      <c r="DCF63" s="691"/>
      <c r="DCG63" s="691"/>
      <c r="DCH63" s="691"/>
      <c r="DCI63" s="691"/>
      <c r="DCJ63" s="691"/>
      <c r="DCK63" s="691"/>
      <c r="DCL63" s="691"/>
      <c r="DCM63" s="691"/>
      <c r="DCN63" s="691"/>
      <c r="DCO63" s="691"/>
      <c r="DCP63" s="691"/>
      <c r="DCQ63" s="691"/>
      <c r="DCR63" s="691"/>
      <c r="DCS63" s="691"/>
      <c r="DCT63" s="691"/>
      <c r="DCU63" s="691"/>
      <c r="DCV63" s="691"/>
      <c r="DCW63" s="691"/>
      <c r="DCX63" s="691"/>
      <c r="DCY63" s="691"/>
      <c r="DCZ63" s="691"/>
      <c r="DDA63" s="691"/>
      <c r="DDB63" s="691"/>
      <c r="DDC63" s="691"/>
      <c r="DDD63" s="691"/>
      <c r="DDE63" s="691"/>
      <c r="DDF63" s="691"/>
      <c r="DDG63" s="691"/>
      <c r="DDH63" s="691"/>
      <c r="DDI63" s="691"/>
      <c r="DDJ63" s="691"/>
      <c r="DDK63" s="691"/>
      <c r="DDL63" s="691"/>
      <c r="DDM63" s="691"/>
      <c r="DDN63" s="691"/>
      <c r="DDO63" s="691"/>
      <c r="DDP63" s="691"/>
      <c r="DDQ63" s="691"/>
      <c r="DDR63" s="691"/>
      <c r="DDS63" s="691"/>
      <c r="DDT63" s="691"/>
      <c r="DDU63" s="691"/>
      <c r="DDV63" s="691"/>
      <c r="DDW63" s="691"/>
      <c r="DDX63" s="691"/>
      <c r="DDY63" s="691"/>
      <c r="DDZ63" s="691"/>
      <c r="DEA63" s="691"/>
      <c r="DEB63" s="691"/>
      <c r="DEC63" s="691"/>
      <c r="DED63" s="691"/>
      <c r="DEE63" s="691"/>
      <c r="DEF63" s="691"/>
      <c r="DEG63" s="691"/>
      <c r="DEH63" s="691"/>
      <c r="DEI63" s="691"/>
      <c r="DEJ63" s="691"/>
      <c r="DEK63" s="691"/>
      <c r="DEL63" s="691"/>
      <c r="DEM63" s="691"/>
      <c r="DEN63" s="691"/>
      <c r="DEO63" s="691"/>
      <c r="DEP63" s="691"/>
      <c r="DEQ63" s="691"/>
      <c r="DER63" s="691"/>
      <c r="DES63" s="691"/>
      <c r="DET63" s="691"/>
      <c r="DEU63" s="691"/>
      <c r="DEV63" s="691"/>
      <c r="DEW63" s="691"/>
      <c r="DEX63" s="691"/>
      <c r="DEY63" s="691"/>
      <c r="DEZ63" s="691"/>
      <c r="DFA63" s="691"/>
      <c r="DFB63" s="691"/>
      <c r="DFC63" s="691"/>
      <c r="DFD63" s="691"/>
      <c r="DFE63" s="691"/>
      <c r="DFF63" s="691"/>
      <c r="DFG63" s="691"/>
      <c r="DFH63" s="691"/>
      <c r="DFI63" s="691"/>
      <c r="DFJ63" s="691"/>
      <c r="DFK63" s="691"/>
      <c r="DFL63" s="691"/>
      <c r="DFM63" s="691"/>
      <c r="DFN63" s="691"/>
      <c r="DFO63" s="691"/>
      <c r="DFP63" s="691"/>
      <c r="DFQ63" s="691"/>
      <c r="DFR63" s="691"/>
      <c r="DFS63" s="691"/>
      <c r="DFT63" s="691"/>
      <c r="DFU63" s="691"/>
      <c r="DFV63" s="691"/>
      <c r="DFW63" s="691"/>
      <c r="DFX63" s="691"/>
      <c r="DFY63" s="691"/>
      <c r="DFZ63" s="691"/>
      <c r="DGA63" s="691"/>
      <c r="DGB63" s="691"/>
      <c r="DGC63" s="691"/>
      <c r="DGD63" s="691"/>
      <c r="DGE63" s="691"/>
      <c r="DGF63" s="691"/>
      <c r="DGG63" s="691"/>
      <c r="DGH63" s="691"/>
      <c r="DGI63" s="691"/>
      <c r="DGJ63" s="691"/>
      <c r="DGK63" s="691"/>
      <c r="DGL63" s="691"/>
      <c r="DGM63" s="691"/>
      <c r="DGN63" s="691"/>
      <c r="DGO63" s="691"/>
      <c r="DGP63" s="691"/>
      <c r="DGQ63" s="691"/>
      <c r="DGR63" s="691"/>
      <c r="DGS63" s="691"/>
      <c r="DGT63" s="691"/>
      <c r="DGU63" s="691"/>
      <c r="DGV63" s="691"/>
      <c r="DGW63" s="691"/>
      <c r="DGX63" s="691"/>
      <c r="DGY63" s="691"/>
      <c r="DGZ63" s="691"/>
      <c r="DHA63" s="691"/>
      <c r="DHB63" s="691"/>
      <c r="DHC63" s="691"/>
      <c r="DHD63" s="691"/>
      <c r="DHE63" s="691"/>
      <c r="DHF63" s="691"/>
      <c r="DHG63" s="691"/>
      <c r="DHH63" s="691"/>
      <c r="DHI63" s="691"/>
      <c r="DHJ63" s="691"/>
      <c r="DHK63" s="691"/>
      <c r="DHL63" s="691"/>
      <c r="DHM63" s="691"/>
      <c r="DHN63" s="691"/>
      <c r="DHO63" s="691"/>
      <c r="DHP63" s="691"/>
      <c r="DHQ63" s="691"/>
      <c r="DHR63" s="691"/>
      <c r="DHS63" s="691"/>
      <c r="DHT63" s="691"/>
      <c r="DHU63" s="691"/>
      <c r="DHV63" s="691"/>
      <c r="DHW63" s="691"/>
      <c r="DHX63" s="691"/>
      <c r="DHY63" s="691"/>
      <c r="DHZ63" s="691"/>
      <c r="DIA63" s="691"/>
      <c r="DIB63" s="691"/>
      <c r="DIC63" s="691"/>
      <c r="DID63" s="691"/>
      <c r="DIE63" s="691"/>
      <c r="DIF63" s="691"/>
      <c r="DIG63" s="691"/>
      <c r="DIH63" s="691"/>
      <c r="DII63" s="691"/>
      <c r="DIJ63" s="691"/>
      <c r="DIK63" s="691"/>
      <c r="DIL63" s="691"/>
      <c r="DIM63" s="691"/>
      <c r="DIN63" s="691"/>
      <c r="DIO63" s="691"/>
      <c r="DIP63" s="691"/>
      <c r="DIQ63" s="691"/>
      <c r="DIR63" s="691"/>
      <c r="DIS63" s="691"/>
      <c r="DIT63" s="691"/>
      <c r="DIU63" s="691"/>
      <c r="DIV63" s="691"/>
      <c r="DIW63" s="691"/>
      <c r="DIX63" s="691"/>
      <c r="DIY63" s="691"/>
      <c r="DIZ63" s="691"/>
      <c r="DJA63" s="691"/>
      <c r="DJB63" s="691"/>
      <c r="DJC63" s="691"/>
      <c r="DJD63" s="691"/>
      <c r="DJE63" s="691"/>
      <c r="DJF63" s="691"/>
      <c r="DJG63" s="691"/>
      <c r="DJH63" s="691"/>
      <c r="DJI63" s="691"/>
      <c r="DJJ63" s="691"/>
      <c r="DJK63" s="691"/>
      <c r="DJL63" s="691"/>
      <c r="DJM63" s="691"/>
      <c r="DJN63" s="691"/>
      <c r="DJO63" s="691"/>
      <c r="DJP63" s="691"/>
      <c r="DJQ63" s="691"/>
      <c r="DJR63" s="691"/>
      <c r="DJS63" s="691"/>
      <c r="DJT63" s="691"/>
      <c r="DJU63" s="691"/>
      <c r="DJV63" s="691"/>
      <c r="DJW63" s="691"/>
      <c r="DJX63" s="691"/>
      <c r="DJY63" s="691"/>
      <c r="DJZ63" s="691"/>
      <c r="DKA63" s="691"/>
      <c r="DKB63" s="691"/>
      <c r="DKC63" s="691"/>
      <c r="DKD63" s="691"/>
      <c r="DKE63" s="691"/>
      <c r="DKF63" s="691"/>
      <c r="DKG63" s="691"/>
      <c r="DKH63" s="691"/>
      <c r="DKI63" s="691"/>
      <c r="DKJ63" s="691"/>
      <c r="DKK63" s="691"/>
      <c r="DKL63" s="691"/>
      <c r="DKM63" s="691"/>
      <c r="DKN63" s="691"/>
      <c r="DKO63" s="691"/>
      <c r="DKP63" s="691"/>
      <c r="DKQ63" s="691"/>
      <c r="DKR63" s="691"/>
      <c r="DKS63" s="691"/>
      <c r="DKT63" s="691"/>
      <c r="DKU63" s="691"/>
      <c r="DKV63" s="691"/>
      <c r="DKW63" s="691"/>
      <c r="DKX63" s="691"/>
      <c r="DKY63" s="691"/>
      <c r="DKZ63" s="691"/>
      <c r="DLA63" s="691"/>
      <c r="DLB63" s="691"/>
      <c r="DLC63" s="691"/>
      <c r="DLD63" s="691"/>
      <c r="DLE63" s="691"/>
      <c r="DLF63" s="691"/>
      <c r="DLG63" s="691"/>
      <c r="DLH63" s="691"/>
      <c r="DLI63" s="691"/>
      <c r="DLJ63" s="691"/>
      <c r="DLK63" s="691"/>
      <c r="DLL63" s="691"/>
      <c r="DLM63" s="691"/>
      <c r="DLN63" s="691"/>
      <c r="DLO63" s="691"/>
      <c r="DLP63" s="691"/>
      <c r="DLQ63" s="691"/>
      <c r="DLR63" s="691"/>
      <c r="DLS63" s="691"/>
      <c r="DLT63" s="691"/>
      <c r="DLU63" s="691"/>
      <c r="DLV63" s="691"/>
      <c r="DLW63" s="691"/>
      <c r="DLX63" s="691"/>
      <c r="DLY63" s="691"/>
      <c r="DLZ63" s="691"/>
      <c r="DMA63" s="691"/>
      <c r="DMB63" s="691"/>
      <c r="DMC63" s="691"/>
      <c r="DMD63" s="691"/>
      <c r="DME63" s="691"/>
      <c r="DMF63" s="691"/>
      <c r="DMG63" s="691"/>
      <c r="DMH63" s="691"/>
      <c r="DMI63" s="691"/>
      <c r="DMJ63" s="691"/>
      <c r="DMK63" s="691"/>
      <c r="DML63" s="691"/>
      <c r="DMM63" s="691"/>
      <c r="DMN63" s="691"/>
      <c r="DMO63" s="691"/>
      <c r="DMP63" s="691"/>
      <c r="DMQ63" s="691"/>
      <c r="DMR63" s="691"/>
      <c r="DMS63" s="691"/>
      <c r="DMT63" s="691"/>
      <c r="DMU63" s="691"/>
      <c r="DMV63" s="691"/>
      <c r="DMW63" s="691"/>
      <c r="DMX63" s="691"/>
      <c r="DMY63" s="691"/>
      <c r="DMZ63" s="691"/>
      <c r="DNA63" s="691"/>
      <c r="DNB63" s="691"/>
      <c r="DNC63" s="691"/>
      <c r="DND63" s="691"/>
      <c r="DNE63" s="691"/>
      <c r="DNF63" s="691"/>
      <c r="DNG63" s="691"/>
      <c r="DNH63" s="691"/>
      <c r="DNI63" s="691"/>
      <c r="DNJ63" s="691"/>
      <c r="DNK63" s="691"/>
      <c r="DNL63" s="691"/>
      <c r="DNM63" s="691"/>
      <c r="DNN63" s="691"/>
      <c r="DNO63" s="691"/>
      <c r="DNP63" s="691"/>
      <c r="DNQ63" s="691"/>
      <c r="DNR63" s="691"/>
      <c r="DNS63" s="691"/>
      <c r="DNT63" s="691"/>
      <c r="DNU63" s="691"/>
      <c r="DNV63" s="691"/>
      <c r="DNW63" s="691"/>
      <c r="DNX63" s="691"/>
      <c r="DNY63" s="691"/>
      <c r="DNZ63" s="691"/>
      <c r="DOA63" s="691"/>
      <c r="DOB63" s="691"/>
      <c r="DOC63" s="691"/>
      <c r="DOD63" s="691"/>
      <c r="DOE63" s="691"/>
      <c r="DOF63" s="691"/>
      <c r="DOG63" s="691"/>
      <c r="DOH63" s="691"/>
      <c r="DOI63" s="691"/>
      <c r="DOJ63" s="691"/>
      <c r="DOK63" s="691"/>
      <c r="DOL63" s="691"/>
      <c r="DOM63" s="691"/>
      <c r="DON63" s="691"/>
      <c r="DOO63" s="691"/>
      <c r="DOP63" s="691"/>
      <c r="DOQ63" s="691"/>
      <c r="DOR63" s="691"/>
      <c r="DOS63" s="691"/>
      <c r="DOT63" s="691"/>
      <c r="DOU63" s="691"/>
      <c r="DOV63" s="691"/>
      <c r="DOW63" s="691"/>
      <c r="DOX63" s="691"/>
      <c r="DOY63" s="691"/>
      <c r="DOZ63" s="691"/>
      <c r="DPA63" s="691"/>
      <c r="DPB63" s="691"/>
      <c r="DPC63" s="691"/>
      <c r="DPD63" s="691"/>
      <c r="DPE63" s="691"/>
      <c r="DPF63" s="691"/>
      <c r="DPG63" s="691"/>
      <c r="DPH63" s="691"/>
      <c r="DPI63" s="691"/>
      <c r="DPJ63" s="691"/>
      <c r="DPK63" s="691"/>
      <c r="DPL63" s="691"/>
      <c r="DPM63" s="691"/>
      <c r="DPN63" s="691"/>
      <c r="DPO63" s="691"/>
      <c r="DPP63" s="691"/>
      <c r="DPQ63" s="691"/>
      <c r="DPR63" s="691"/>
      <c r="DPS63" s="691"/>
      <c r="DPT63" s="691"/>
      <c r="DPU63" s="691"/>
      <c r="DPV63" s="691"/>
      <c r="DPW63" s="691"/>
      <c r="DPX63" s="691"/>
      <c r="DPY63" s="691"/>
      <c r="DPZ63" s="691"/>
      <c r="DQA63" s="691"/>
      <c r="DQB63" s="691"/>
      <c r="DQC63" s="691"/>
      <c r="DQD63" s="691"/>
      <c r="DQE63" s="691"/>
      <c r="DQF63" s="691"/>
      <c r="DQG63" s="691"/>
      <c r="DQH63" s="691"/>
      <c r="DQI63" s="691"/>
      <c r="DQJ63" s="691"/>
      <c r="DQK63" s="691"/>
      <c r="DQL63" s="691"/>
      <c r="DQM63" s="691"/>
      <c r="DQN63" s="691"/>
      <c r="DQO63" s="691"/>
      <c r="DQP63" s="691"/>
      <c r="DQQ63" s="691"/>
      <c r="DQR63" s="691"/>
      <c r="DQS63" s="691"/>
      <c r="DQT63" s="691"/>
      <c r="DQU63" s="691"/>
      <c r="DQV63" s="691"/>
      <c r="DQW63" s="691"/>
      <c r="DQX63" s="691"/>
      <c r="DQY63" s="691"/>
      <c r="DQZ63" s="691"/>
      <c r="DRA63" s="691"/>
      <c r="DRB63" s="691"/>
      <c r="DRC63" s="691"/>
      <c r="DRD63" s="691"/>
      <c r="DRE63" s="691"/>
      <c r="DRF63" s="691"/>
      <c r="DRG63" s="691"/>
      <c r="DRH63" s="691"/>
      <c r="DRI63" s="691"/>
      <c r="DRJ63" s="691"/>
      <c r="DRK63" s="691"/>
      <c r="DRL63" s="691"/>
      <c r="DRM63" s="691"/>
      <c r="DRN63" s="691"/>
      <c r="DRO63" s="691"/>
      <c r="DRP63" s="691"/>
      <c r="DRQ63" s="691"/>
      <c r="DRR63" s="691"/>
      <c r="DRS63" s="691"/>
      <c r="DRT63" s="691"/>
      <c r="DRU63" s="691"/>
      <c r="DRV63" s="691"/>
      <c r="DRW63" s="691"/>
      <c r="DRX63" s="691"/>
      <c r="DRY63" s="691"/>
      <c r="DRZ63" s="691"/>
      <c r="DSA63" s="691"/>
      <c r="DSB63" s="691"/>
      <c r="DSC63" s="691"/>
      <c r="DSD63" s="691"/>
      <c r="DSE63" s="691"/>
      <c r="DSF63" s="691"/>
      <c r="DSG63" s="691"/>
      <c r="DSH63" s="691"/>
      <c r="DSI63" s="691"/>
      <c r="DSJ63" s="691"/>
      <c r="DSK63" s="691"/>
      <c r="DSL63" s="691"/>
      <c r="DSM63" s="691"/>
      <c r="DSN63" s="691"/>
      <c r="DSO63" s="691"/>
      <c r="DSP63" s="691"/>
      <c r="DSQ63" s="691"/>
      <c r="DSR63" s="691"/>
      <c r="DSS63" s="691"/>
      <c r="DST63" s="691"/>
      <c r="DSU63" s="691"/>
      <c r="DSV63" s="691"/>
      <c r="DSW63" s="691"/>
      <c r="DSX63" s="691"/>
      <c r="DSY63" s="691"/>
      <c r="DSZ63" s="691"/>
      <c r="DTA63" s="691"/>
      <c r="DTB63" s="691"/>
      <c r="DTC63" s="691"/>
      <c r="DTD63" s="691"/>
      <c r="DTE63" s="691"/>
      <c r="DTF63" s="691"/>
      <c r="DTG63" s="691"/>
      <c r="DTH63" s="691"/>
      <c r="DTI63" s="691"/>
      <c r="DTJ63" s="691"/>
      <c r="DTK63" s="691"/>
      <c r="DTL63" s="691"/>
      <c r="DTM63" s="691"/>
      <c r="DTN63" s="691"/>
      <c r="DTO63" s="691"/>
      <c r="DTP63" s="691"/>
      <c r="DTQ63" s="691"/>
      <c r="DTR63" s="691"/>
      <c r="DTS63" s="691"/>
      <c r="DTT63" s="691"/>
      <c r="DTU63" s="691"/>
      <c r="DTV63" s="691"/>
      <c r="DTW63" s="691"/>
      <c r="DTX63" s="691"/>
      <c r="DTY63" s="691"/>
      <c r="DTZ63" s="691"/>
      <c r="DUA63" s="691"/>
      <c r="DUB63" s="691"/>
      <c r="DUC63" s="691"/>
      <c r="DUD63" s="691"/>
      <c r="DUE63" s="691"/>
      <c r="DUF63" s="691"/>
      <c r="DUG63" s="691"/>
      <c r="DUH63" s="691"/>
      <c r="DUI63" s="691"/>
      <c r="DUJ63" s="691"/>
      <c r="DUK63" s="691"/>
      <c r="DUL63" s="691"/>
      <c r="DUM63" s="691"/>
      <c r="DUN63" s="691"/>
      <c r="DUO63" s="691"/>
      <c r="DUP63" s="691"/>
      <c r="DUQ63" s="691"/>
      <c r="DUR63" s="691"/>
      <c r="DUS63" s="691"/>
      <c r="DUT63" s="691"/>
      <c r="DUU63" s="691"/>
      <c r="DUV63" s="691"/>
      <c r="DUW63" s="691"/>
      <c r="DUX63" s="691"/>
      <c r="DUY63" s="691"/>
      <c r="DUZ63" s="691"/>
      <c r="DVA63" s="691"/>
      <c r="DVB63" s="691"/>
      <c r="DVC63" s="691"/>
      <c r="DVD63" s="691"/>
      <c r="DVE63" s="691"/>
      <c r="DVF63" s="691"/>
      <c r="DVG63" s="691"/>
      <c r="DVH63" s="691"/>
      <c r="DVI63" s="691"/>
      <c r="DVJ63" s="691"/>
      <c r="DVK63" s="691"/>
      <c r="DVL63" s="691"/>
      <c r="DVM63" s="691"/>
      <c r="DVN63" s="691"/>
      <c r="DVO63" s="691"/>
      <c r="DVP63" s="691"/>
      <c r="DVQ63" s="691"/>
      <c r="DVR63" s="691"/>
      <c r="DVS63" s="691"/>
      <c r="DVT63" s="691"/>
      <c r="DVU63" s="691"/>
      <c r="DVV63" s="691"/>
      <c r="DVW63" s="691"/>
      <c r="DVX63" s="691"/>
      <c r="DVY63" s="691"/>
      <c r="DVZ63" s="691"/>
      <c r="DWA63" s="691"/>
      <c r="DWB63" s="691"/>
      <c r="DWC63" s="691"/>
      <c r="DWD63" s="691"/>
      <c r="DWE63" s="691"/>
      <c r="DWF63" s="691"/>
      <c r="DWG63" s="691"/>
      <c r="DWH63" s="691"/>
      <c r="DWI63" s="691"/>
      <c r="DWJ63" s="691"/>
      <c r="DWK63" s="691"/>
      <c r="DWL63" s="691"/>
      <c r="DWM63" s="691"/>
      <c r="DWN63" s="691"/>
      <c r="DWO63" s="691"/>
      <c r="DWP63" s="691"/>
      <c r="DWQ63" s="691"/>
      <c r="DWR63" s="691"/>
      <c r="DWS63" s="691"/>
      <c r="DWT63" s="691"/>
      <c r="DWU63" s="691"/>
      <c r="DWV63" s="691"/>
      <c r="DWW63" s="691"/>
      <c r="DWX63" s="691"/>
      <c r="DWY63" s="691"/>
      <c r="DWZ63" s="691"/>
      <c r="DXA63" s="691"/>
      <c r="DXB63" s="691"/>
      <c r="DXC63" s="691"/>
      <c r="DXD63" s="691"/>
      <c r="DXE63" s="691"/>
      <c r="DXF63" s="691"/>
      <c r="DXG63" s="691"/>
      <c r="DXH63" s="691"/>
      <c r="DXI63" s="691"/>
      <c r="DXJ63" s="691"/>
      <c r="DXK63" s="691"/>
      <c r="DXL63" s="691"/>
      <c r="DXM63" s="691"/>
      <c r="DXN63" s="691"/>
      <c r="DXO63" s="691"/>
      <c r="DXP63" s="691"/>
      <c r="DXQ63" s="691"/>
      <c r="DXR63" s="691"/>
      <c r="DXS63" s="691"/>
      <c r="DXT63" s="691"/>
      <c r="DXU63" s="691"/>
      <c r="DXV63" s="691"/>
      <c r="DXW63" s="691"/>
      <c r="DXX63" s="691"/>
      <c r="DXY63" s="691"/>
      <c r="DXZ63" s="691"/>
      <c r="DYA63" s="691"/>
      <c r="DYB63" s="691"/>
      <c r="DYC63" s="691"/>
      <c r="DYD63" s="691"/>
      <c r="DYE63" s="691"/>
      <c r="DYF63" s="691"/>
      <c r="DYG63" s="691"/>
      <c r="DYH63" s="691"/>
      <c r="DYI63" s="691"/>
      <c r="DYJ63" s="691"/>
      <c r="DYK63" s="691"/>
      <c r="DYL63" s="691"/>
      <c r="DYM63" s="691"/>
      <c r="DYN63" s="691"/>
      <c r="DYO63" s="691"/>
      <c r="DYP63" s="691"/>
      <c r="DYQ63" s="691"/>
      <c r="DYR63" s="691"/>
      <c r="DYS63" s="691"/>
      <c r="DYT63" s="691"/>
      <c r="DYU63" s="691"/>
      <c r="DYV63" s="691"/>
      <c r="DYW63" s="691"/>
      <c r="DYX63" s="691"/>
      <c r="DYY63" s="691"/>
      <c r="DYZ63" s="691"/>
      <c r="DZA63" s="691"/>
      <c r="DZB63" s="691"/>
      <c r="DZC63" s="691"/>
      <c r="DZD63" s="691"/>
      <c r="DZE63" s="691"/>
      <c r="DZF63" s="691"/>
      <c r="DZG63" s="691"/>
      <c r="DZH63" s="691"/>
      <c r="DZI63" s="691"/>
      <c r="DZJ63" s="691"/>
      <c r="DZK63" s="691"/>
      <c r="DZL63" s="691"/>
      <c r="DZM63" s="691"/>
      <c r="DZN63" s="691"/>
      <c r="DZO63" s="691"/>
      <c r="DZP63" s="691"/>
      <c r="DZQ63" s="691"/>
      <c r="DZR63" s="691"/>
      <c r="DZS63" s="691"/>
      <c r="DZT63" s="691"/>
      <c r="DZU63" s="691"/>
      <c r="DZV63" s="691"/>
      <c r="DZW63" s="691"/>
      <c r="DZX63" s="691"/>
      <c r="DZY63" s="691"/>
      <c r="DZZ63" s="691"/>
      <c r="EAA63" s="691"/>
      <c r="EAB63" s="691"/>
      <c r="EAC63" s="691"/>
      <c r="EAD63" s="691"/>
      <c r="EAE63" s="691"/>
      <c r="EAF63" s="691"/>
      <c r="EAG63" s="691"/>
      <c r="EAH63" s="691"/>
      <c r="EAI63" s="691"/>
      <c r="EAJ63" s="691"/>
      <c r="EAK63" s="691"/>
      <c r="EAL63" s="691"/>
      <c r="EAM63" s="691"/>
      <c r="EAN63" s="691"/>
      <c r="EAO63" s="691"/>
      <c r="EAP63" s="691"/>
      <c r="EAQ63" s="691"/>
      <c r="EAR63" s="691"/>
      <c r="EAS63" s="691"/>
      <c r="EAT63" s="691"/>
      <c r="EAU63" s="691"/>
      <c r="EAV63" s="691"/>
      <c r="EAW63" s="691"/>
      <c r="EAX63" s="691"/>
      <c r="EAY63" s="691"/>
      <c r="EAZ63" s="691"/>
      <c r="EBA63" s="691"/>
      <c r="EBB63" s="691"/>
      <c r="EBC63" s="691"/>
      <c r="EBD63" s="691"/>
      <c r="EBE63" s="691"/>
      <c r="EBF63" s="691"/>
      <c r="EBG63" s="691"/>
      <c r="EBH63" s="691"/>
      <c r="EBI63" s="691"/>
      <c r="EBJ63" s="691"/>
      <c r="EBK63" s="691"/>
      <c r="EBL63" s="691"/>
      <c r="EBM63" s="691"/>
      <c r="EBN63" s="691"/>
      <c r="EBO63" s="691"/>
      <c r="EBP63" s="691"/>
      <c r="EBQ63" s="691"/>
      <c r="EBR63" s="691"/>
      <c r="EBS63" s="691"/>
      <c r="EBT63" s="691"/>
      <c r="EBU63" s="691"/>
      <c r="EBV63" s="691"/>
      <c r="EBW63" s="691"/>
      <c r="EBX63" s="691"/>
      <c r="EBY63" s="691"/>
      <c r="EBZ63" s="691"/>
      <c r="ECA63" s="691"/>
      <c r="ECB63" s="691"/>
      <c r="ECC63" s="691"/>
      <c r="ECD63" s="691"/>
      <c r="ECE63" s="691"/>
      <c r="ECF63" s="691"/>
      <c r="ECG63" s="691"/>
      <c r="ECH63" s="691"/>
      <c r="ECI63" s="691"/>
      <c r="ECJ63" s="691"/>
      <c r="ECK63" s="691"/>
      <c r="ECL63" s="691"/>
      <c r="ECM63" s="691"/>
      <c r="ECN63" s="691"/>
      <c r="ECO63" s="691"/>
      <c r="ECP63" s="691"/>
      <c r="ECQ63" s="691"/>
      <c r="ECR63" s="691"/>
      <c r="ECS63" s="691"/>
      <c r="ECT63" s="691"/>
      <c r="ECU63" s="691"/>
      <c r="ECV63" s="691"/>
      <c r="ECW63" s="691"/>
      <c r="ECX63" s="691"/>
      <c r="ECY63" s="691"/>
      <c r="ECZ63" s="691"/>
      <c r="EDA63" s="691"/>
      <c r="EDB63" s="691"/>
      <c r="EDC63" s="691"/>
      <c r="EDD63" s="691"/>
      <c r="EDE63" s="691"/>
      <c r="EDF63" s="691"/>
      <c r="EDG63" s="691"/>
      <c r="EDH63" s="691"/>
      <c r="EDI63" s="691"/>
      <c r="EDJ63" s="691"/>
      <c r="EDK63" s="691"/>
      <c r="EDL63" s="691"/>
      <c r="EDM63" s="691"/>
      <c r="EDN63" s="691"/>
      <c r="EDO63" s="691"/>
      <c r="EDP63" s="691"/>
      <c r="EDQ63" s="691"/>
      <c r="EDR63" s="691"/>
      <c r="EDS63" s="691"/>
      <c r="EDT63" s="691"/>
      <c r="EDU63" s="691"/>
      <c r="EDV63" s="691"/>
      <c r="EDW63" s="691"/>
      <c r="EDX63" s="691"/>
      <c r="EDY63" s="691"/>
      <c r="EDZ63" s="691"/>
      <c r="EEA63" s="691"/>
      <c r="EEB63" s="691"/>
      <c r="EEC63" s="691"/>
      <c r="EED63" s="691"/>
      <c r="EEE63" s="691"/>
      <c r="EEF63" s="691"/>
      <c r="EEG63" s="691"/>
      <c r="EEH63" s="691"/>
      <c r="EEI63" s="691"/>
      <c r="EEJ63" s="691"/>
      <c r="EEK63" s="691"/>
      <c r="EEL63" s="691"/>
      <c r="EEM63" s="691"/>
      <c r="EEN63" s="691"/>
      <c r="EEO63" s="691"/>
      <c r="EEP63" s="691"/>
      <c r="EEQ63" s="691"/>
      <c r="EER63" s="691"/>
      <c r="EES63" s="691"/>
      <c r="EET63" s="691"/>
      <c r="EEU63" s="691"/>
      <c r="EEV63" s="691"/>
      <c r="EEW63" s="691"/>
      <c r="EEX63" s="691"/>
      <c r="EEY63" s="691"/>
      <c r="EEZ63" s="691"/>
      <c r="EFA63" s="691"/>
      <c r="EFB63" s="691"/>
      <c r="EFC63" s="691"/>
      <c r="EFD63" s="691"/>
      <c r="EFE63" s="691"/>
      <c r="EFF63" s="691"/>
      <c r="EFG63" s="691"/>
      <c r="EFH63" s="691"/>
      <c r="EFI63" s="691"/>
      <c r="EFJ63" s="691"/>
      <c r="EFK63" s="691"/>
      <c r="EFL63" s="691"/>
      <c r="EFM63" s="691"/>
      <c r="EFN63" s="691"/>
      <c r="EFO63" s="691"/>
      <c r="EFP63" s="691"/>
      <c r="EFQ63" s="691"/>
      <c r="EFR63" s="691"/>
      <c r="EFS63" s="691"/>
      <c r="EFT63" s="691"/>
      <c r="EFU63" s="691"/>
      <c r="EFV63" s="691"/>
      <c r="EFW63" s="691"/>
      <c r="EFX63" s="691"/>
      <c r="EFY63" s="691"/>
      <c r="EFZ63" s="691"/>
      <c r="EGA63" s="691"/>
      <c r="EGB63" s="691"/>
      <c r="EGC63" s="691"/>
      <c r="EGD63" s="691"/>
      <c r="EGE63" s="691"/>
      <c r="EGF63" s="691"/>
      <c r="EGG63" s="691"/>
      <c r="EGH63" s="691"/>
      <c r="EGI63" s="691"/>
      <c r="EGJ63" s="691"/>
      <c r="EGK63" s="691"/>
      <c r="EGL63" s="691"/>
      <c r="EGM63" s="691"/>
      <c r="EGN63" s="691"/>
      <c r="EGO63" s="691"/>
      <c r="EGP63" s="691"/>
      <c r="EGQ63" s="691"/>
      <c r="EGR63" s="691"/>
      <c r="EGS63" s="691"/>
      <c r="EGT63" s="691"/>
      <c r="EGU63" s="691"/>
      <c r="EGV63" s="691"/>
      <c r="EGW63" s="691"/>
      <c r="EGX63" s="691"/>
      <c r="EGY63" s="691"/>
      <c r="EGZ63" s="691"/>
      <c r="EHA63" s="691"/>
      <c r="EHB63" s="691"/>
      <c r="EHC63" s="691"/>
      <c r="EHD63" s="691"/>
      <c r="EHE63" s="691"/>
      <c r="EHF63" s="691"/>
      <c r="EHG63" s="691"/>
      <c r="EHH63" s="691"/>
      <c r="EHI63" s="691"/>
      <c r="EHJ63" s="691"/>
      <c r="EHK63" s="691"/>
      <c r="EHL63" s="691"/>
      <c r="EHM63" s="691"/>
      <c r="EHN63" s="691"/>
      <c r="EHO63" s="691"/>
      <c r="EHP63" s="691"/>
      <c r="EHQ63" s="691"/>
      <c r="EHR63" s="691"/>
      <c r="EHS63" s="691"/>
      <c r="EHT63" s="691"/>
      <c r="EHU63" s="691"/>
      <c r="EHV63" s="691"/>
      <c r="EHW63" s="691"/>
      <c r="EHX63" s="691"/>
      <c r="EHY63" s="691"/>
      <c r="EHZ63" s="691"/>
      <c r="EIA63" s="691"/>
      <c r="EIB63" s="691"/>
      <c r="EIC63" s="691"/>
      <c r="EID63" s="691"/>
      <c r="EIE63" s="691"/>
      <c r="EIF63" s="691"/>
      <c r="EIG63" s="691"/>
      <c r="EIH63" s="691"/>
      <c r="EII63" s="691"/>
      <c r="EIJ63" s="691"/>
      <c r="EIK63" s="691"/>
      <c r="EIL63" s="691"/>
      <c r="EIM63" s="691"/>
      <c r="EIN63" s="691"/>
      <c r="EIO63" s="691"/>
      <c r="EIP63" s="691"/>
      <c r="EIQ63" s="691"/>
      <c r="EIR63" s="691"/>
      <c r="EIS63" s="691"/>
      <c r="EIT63" s="691"/>
      <c r="EIU63" s="691"/>
      <c r="EIV63" s="691"/>
      <c r="EIW63" s="691"/>
      <c r="EIX63" s="691"/>
      <c r="EIY63" s="691"/>
      <c r="EIZ63" s="691"/>
      <c r="EJA63" s="691"/>
      <c r="EJB63" s="691"/>
      <c r="EJC63" s="691"/>
      <c r="EJD63" s="691"/>
      <c r="EJE63" s="691"/>
      <c r="EJF63" s="691"/>
      <c r="EJG63" s="691"/>
      <c r="EJH63" s="691"/>
      <c r="EJI63" s="691"/>
      <c r="EJJ63" s="691"/>
      <c r="EJK63" s="691"/>
      <c r="EJL63" s="691"/>
      <c r="EJM63" s="691"/>
      <c r="EJN63" s="691"/>
      <c r="EJO63" s="691"/>
      <c r="EJP63" s="691"/>
      <c r="EJQ63" s="691"/>
      <c r="EJR63" s="691"/>
      <c r="EJS63" s="691"/>
      <c r="EJT63" s="691"/>
      <c r="EJU63" s="691"/>
      <c r="EJV63" s="691"/>
      <c r="EJW63" s="691"/>
      <c r="EJX63" s="691"/>
      <c r="EJY63" s="691"/>
      <c r="EJZ63" s="691"/>
      <c r="EKA63" s="691"/>
      <c r="EKB63" s="691"/>
      <c r="EKC63" s="691"/>
      <c r="EKD63" s="691"/>
      <c r="EKE63" s="691"/>
      <c r="EKF63" s="691"/>
      <c r="EKG63" s="691"/>
      <c r="EKH63" s="691"/>
      <c r="EKI63" s="691"/>
      <c r="EKJ63" s="691"/>
      <c r="EKK63" s="691"/>
      <c r="EKL63" s="691"/>
      <c r="EKM63" s="691"/>
      <c r="EKN63" s="691"/>
      <c r="EKO63" s="691"/>
      <c r="EKP63" s="691"/>
      <c r="EKQ63" s="691"/>
      <c r="EKR63" s="691"/>
      <c r="EKS63" s="691"/>
      <c r="EKT63" s="691"/>
      <c r="EKU63" s="691"/>
      <c r="EKV63" s="691"/>
      <c r="EKW63" s="691"/>
      <c r="EKX63" s="691"/>
      <c r="EKY63" s="691"/>
      <c r="EKZ63" s="691"/>
      <c r="ELA63" s="691"/>
      <c r="ELB63" s="691"/>
      <c r="ELC63" s="691"/>
      <c r="ELD63" s="691"/>
      <c r="ELE63" s="691"/>
      <c r="ELF63" s="691"/>
      <c r="ELG63" s="691"/>
      <c r="ELH63" s="691"/>
      <c r="ELI63" s="691"/>
      <c r="ELJ63" s="691"/>
      <c r="ELK63" s="691"/>
      <c r="ELL63" s="691"/>
      <c r="ELM63" s="691"/>
      <c r="ELN63" s="691"/>
      <c r="ELO63" s="691"/>
      <c r="ELP63" s="691"/>
      <c r="ELQ63" s="691"/>
      <c r="ELR63" s="691"/>
      <c r="ELS63" s="691"/>
      <c r="ELT63" s="691"/>
      <c r="ELU63" s="691"/>
      <c r="ELV63" s="691"/>
      <c r="ELW63" s="691"/>
      <c r="ELX63" s="691"/>
      <c r="ELY63" s="691"/>
      <c r="ELZ63" s="691"/>
      <c r="EMA63" s="691"/>
      <c r="EMB63" s="691"/>
      <c r="EMC63" s="691"/>
      <c r="EMD63" s="691"/>
      <c r="EME63" s="691"/>
      <c r="EMF63" s="691"/>
      <c r="EMG63" s="691"/>
      <c r="EMH63" s="691"/>
      <c r="EMI63" s="691"/>
      <c r="EMJ63" s="691"/>
      <c r="EMK63" s="691"/>
      <c r="EML63" s="691"/>
      <c r="EMM63" s="691"/>
      <c r="EMN63" s="691"/>
      <c r="EMO63" s="691"/>
      <c r="EMP63" s="691"/>
      <c r="EMQ63" s="691"/>
      <c r="EMR63" s="691"/>
      <c r="EMS63" s="691"/>
      <c r="EMT63" s="691"/>
      <c r="EMU63" s="691"/>
      <c r="EMV63" s="691"/>
      <c r="EMW63" s="691"/>
      <c r="EMX63" s="691"/>
      <c r="EMY63" s="691"/>
      <c r="EMZ63" s="691"/>
      <c r="ENA63" s="691"/>
      <c r="ENB63" s="691"/>
      <c r="ENC63" s="691"/>
      <c r="END63" s="691"/>
      <c r="ENE63" s="691"/>
      <c r="ENF63" s="691"/>
      <c r="ENG63" s="691"/>
      <c r="ENH63" s="691"/>
      <c r="ENI63" s="691"/>
      <c r="ENJ63" s="691"/>
      <c r="ENK63" s="691"/>
      <c r="ENL63" s="691"/>
      <c r="ENM63" s="691"/>
      <c r="ENN63" s="691"/>
      <c r="ENO63" s="691"/>
      <c r="ENP63" s="691"/>
      <c r="ENQ63" s="691"/>
      <c r="ENR63" s="691"/>
      <c r="ENS63" s="691"/>
      <c r="ENT63" s="691"/>
      <c r="ENU63" s="691"/>
      <c r="ENV63" s="691"/>
      <c r="ENW63" s="691"/>
      <c r="ENX63" s="691"/>
      <c r="ENY63" s="691"/>
      <c r="ENZ63" s="691"/>
      <c r="EOA63" s="691"/>
      <c r="EOB63" s="691"/>
      <c r="EOC63" s="691"/>
      <c r="EOD63" s="691"/>
      <c r="EOE63" s="691"/>
      <c r="EOF63" s="691"/>
      <c r="EOG63" s="691"/>
      <c r="EOH63" s="691"/>
      <c r="EOI63" s="691"/>
      <c r="EOJ63" s="691"/>
      <c r="EOK63" s="691"/>
      <c r="EOL63" s="691"/>
      <c r="EOM63" s="691"/>
      <c r="EON63" s="691"/>
      <c r="EOO63" s="691"/>
      <c r="EOP63" s="691"/>
      <c r="EOQ63" s="691"/>
      <c r="EOR63" s="691"/>
      <c r="EOS63" s="691"/>
      <c r="EOT63" s="691"/>
      <c r="EOU63" s="691"/>
      <c r="EOV63" s="691"/>
      <c r="EOW63" s="691"/>
      <c r="EOX63" s="691"/>
      <c r="EOY63" s="691"/>
      <c r="EOZ63" s="691"/>
      <c r="EPA63" s="691"/>
      <c r="EPB63" s="691"/>
      <c r="EPC63" s="691"/>
      <c r="EPD63" s="691"/>
      <c r="EPE63" s="691"/>
      <c r="EPF63" s="691"/>
      <c r="EPG63" s="691"/>
      <c r="EPH63" s="691"/>
      <c r="EPI63" s="691"/>
      <c r="EPJ63" s="691"/>
      <c r="EPK63" s="691"/>
      <c r="EPL63" s="691"/>
      <c r="EPM63" s="691"/>
      <c r="EPN63" s="691"/>
      <c r="EPO63" s="691"/>
      <c r="EPP63" s="691"/>
      <c r="EPQ63" s="691"/>
      <c r="EPR63" s="691"/>
      <c r="EPS63" s="691"/>
      <c r="EPT63" s="691"/>
      <c r="EPU63" s="691"/>
      <c r="EPV63" s="691"/>
      <c r="EPW63" s="691"/>
      <c r="EPX63" s="691"/>
      <c r="EPY63" s="691"/>
      <c r="EPZ63" s="691"/>
      <c r="EQA63" s="691"/>
      <c r="EQB63" s="691"/>
      <c r="EQC63" s="691"/>
      <c r="EQD63" s="691"/>
      <c r="EQE63" s="691"/>
      <c r="EQF63" s="691"/>
      <c r="EQG63" s="691"/>
      <c r="EQH63" s="691"/>
      <c r="EQI63" s="691"/>
      <c r="EQJ63" s="691"/>
      <c r="EQK63" s="691"/>
      <c r="EQL63" s="691"/>
      <c r="EQM63" s="691"/>
      <c r="EQN63" s="691"/>
      <c r="EQO63" s="691"/>
      <c r="EQP63" s="691"/>
      <c r="EQQ63" s="691"/>
      <c r="EQR63" s="691"/>
      <c r="EQS63" s="691"/>
      <c r="EQT63" s="691"/>
      <c r="EQU63" s="691"/>
      <c r="EQV63" s="691"/>
      <c r="EQW63" s="691"/>
      <c r="EQX63" s="691"/>
      <c r="EQY63" s="691"/>
      <c r="EQZ63" s="691"/>
      <c r="ERA63" s="691"/>
      <c r="ERB63" s="691"/>
      <c r="ERC63" s="691"/>
      <c r="ERD63" s="691"/>
      <c r="ERE63" s="691"/>
      <c r="ERF63" s="691"/>
      <c r="ERG63" s="691"/>
      <c r="ERH63" s="691"/>
      <c r="ERI63" s="691"/>
      <c r="ERJ63" s="691"/>
      <c r="ERK63" s="691"/>
      <c r="ERL63" s="691"/>
      <c r="ERM63" s="691"/>
      <c r="ERN63" s="691"/>
      <c r="ERO63" s="691"/>
      <c r="ERP63" s="691"/>
      <c r="ERQ63" s="691"/>
      <c r="ERR63" s="691"/>
      <c r="ERS63" s="691"/>
      <c r="ERT63" s="691"/>
      <c r="ERU63" s="691"/>
      <c r="ERV63" s="691"/>
      <c r="ERW63" s="691"/>
      <c r="ERX63" s="691"/>
      <c r="ERY63" s="691"/>
      <c r="ERZ63" s="691"/>
      <c r="ESA63" s="691"/>
      <c r="ESB63" s="691"/>
      <c r="ESC63" s="691"/>
      <c r="ESD63" s="691"/>
      <c r="ESE63" s="691"/>
      <c r="ESF63" s="691"/>
      <c r="ESG63" s="691"/>
      <c r="ESH63" s="691"/>
      <c r="ESI63" s="691"/>
      <c r="ESJ63" s="691"/>
      <c r="ESK63" s="691"/>
      <c r="ESL63" s="691"/>
      <c r="ESM63" s="691"/>
      <c r="ESN63" s="691"/>
      <c r="ESO63" s="691"/>
      <c r="ESP63" s="691"/>
      <c r="ESQ63" s="691"/>
      <c r="ESR63" s="691"/>
      <c r="ESS63" s="691"/>
      <c r="EST63" s="691"/>
      <c r="ESU63" s="691"/>
      <c r="ESV63" s="691"/>
      <c r="ESW63" s="691"/>
      <c r="ESX63" s="691"/>
      <c r="ESY63" s="691"/>
      <c r="ESZ63" s="691"/>
      <c r="ETA63" s="691"/>
      <c r="ETB63" s="691"/>
      <c r="ETC63" s="691"/>
      <c r="ETD63" s="691"/>
      <c r="ETE63" s="691"/>
      <c r="ETF63" s="691"/>
      <c r="ETG63" s="691"/>
      <c r="ETH63" s="691"/>
      <c r="ETI63" s="691"/>
      <c r="ETJ63" s="691"/>
      <c r="ETK63" s="691"/>
      <c r="ETL63" s="691"/>
      <c r="ETM63" s="691"/>
      <c r="ETN63" s="691"/>
      <c r="ETO63" s="691"/>
      <c r="ETP63" s="691"/>
      <c r="ETQ63" s="691"/>
      <c r="ETR63" s="691"/>
      <c r="ETS63" s="691"/>
      <c r="ETT63" s="691"/>
      <c r="ETU63" s="691"/>
      <c r="ETV63" s="691"/>
      <c r="ETW63" s="691"/>
      <c r="ETX63" s="691"/>
      <c r="ETY63" s="691"/>
      <c r="ETZ63" s="691"/>
      <c r="EUA63" s="691"/>
      <c r="EUB63" s="691"/>
      <c r="EUC63" s="691"/>
      <c r="EUD63" s="691"/>
      <c r="EUE63" s="691"/>
      <c r="EUF63" s="691"/>
      <c r="EUG63" s="691"/>
      <c r="EUH63" s="691"/>
      <c r="EUI63" s="691"/>
      <c r="EUJ63" s="691"/>
      <c r="EUK63" s="691"/>
      <c r="EUL63" s="691"/>
      <c r="EUM63" s="691"/>
      <c r="EUN63" s="691"/>
      <c r="EUO63" s="691"/>
      <c r="EUP63" s="691"/>
      <c r="EUQ63" s="691"/>
      <c r="EUR63" s="691"/>
      <c r="EUS63" s="691"/>
      <c r="EUT63" s="691"/>
      <c r="EUU63" s="691"/>
      <c r="EUV63" s="691"/>
      <c r="EUW63" s="691"/>
      <c r="EUX63" s="691"/>
      <c r="EUY63" s="691"/>
      <c r="EUZ63" s="691"/>
      <c r="EVA63" s="691"/>
      <c r="EVB63" s="691"/>
      <c r="EVC63" s="691"/>
      <c r="EVD63" s="691"/>
      <c r="EVE63" s="691"/>
      <c r="EVF63" s="691"/>
      <c r="EVG63" s="691"/>
      <c r="EVH63" s="691"/>
      <c r="EVI63" s="691"/>
      <c r="EVJ63" s="691"/>
      <c r="EVK63" s="691"/>
      <c r="EVL63" s="691"/>
      <c r="EVM63" s="691"/>
      <c r="EVN63" s="691"/>
      <c r="EVO63" s="691"/>
      <c r="EVP63" s="691"/>
      <c r="EVQ63" s="691"/>
      <c r="EVR63" s="691"/>
      <c r="EVS63" s="691"/>
      <c r="EVT63" s="691"/>
      <c r="EVU63" s="691"/>
      <c r="EVV63" s="691"/>
      <c r="EVW63" s="691"/>
      <c r="EVX63" s="691"/>
      <c r="EVY63" s="691"/>
      <c r="EVZ63" s="691"/>
      <c r="EWA63" s="691"/>
      <c r="EWB63" s="691"/>
      <c r="EWC63" s="691"/>
      <c r="EWD63" s="691"/>
      <c r="EWE63" s="691"/>
      <c r="EWF63" s="691"/>
      <c r="EWG63" s="691"/>
      <c r="EWH63" s="691"/>
      <c r="EWI63" s="691"/>
      <c r="EWJ63" s="691"/>
      <c r="EWK63" s="691"/>
      <c r="EWL63" s="691"/>
      <c r="EWM63" s="691"/>
      <c r="EWN63" s="691"/>
      <c r="EWO63" s="691"/>
      <c r="EWP63" s="691"/>
      <c r="EWQ63" s="691"/>
      <c r="EWR63" s="691"/>
      <c r="EWS63" s="691"/>
      <c r="EWT63" s="691"/>
      <c r="EWU63" s="691"/>
      <c r="EWV63" s="691"/>
      <c r="EWW63" s="691"/>
      <c r="EWX63" s="691"/>
      <c r="EWY63" s="691"/>
      <c r="EWZ63" s="691"/>
      <c r="EXA63" s="691"/>
      <c r="EXB63" s="691"/>
      <c r="EXC63" s="691"/>
      <c r="EXD63" s="691"/>
      <c r="EXE63" s="691"/>
      <c r="EXF63" s="691"/>
      <c r="EXG63" s="691"/>
      <c r="EXH63" s="691"/>
      <c r="EXI63" s="691"/>
      <c r="EXJ63" s="691"/>
      <c r="EXK63" s="691"/>
      <c r="EXL63" s="691"/>
      <c r="EXM63" s="691"/>
      <c r="EXN63" s="691"/>
      <c r="EXO63" s="691"/>
      <c r="EXP63" s="691"/>
      <c r="EXQ63" s="691"/>
      <c r="EXR63" s="691"/>
      <c r="EXS63" s="691"/>
      <c r="EXT63" s="691"/>
      <c r="EXU63" s="691"/>
      <c r="EXV63" s="691"/>
      <c r="EXW63" s="691"/>
      <c r="EXX63" s="691"/>
      <c r="EXY63" s="691"/>
      <c r="EXZ63" s="691"/>
      <c r="EYA63" s="691"/>
      <c r="EYB63" s="691"/>
      <c r="EYC63" s="691"/>
      <c r="EYD63" s="691"/>
      <c r="EYE63" s="691"/>
      <c r="EYF63" s="691"/>
      <c r="EYG63" s="691"/>
      <c r="EYH63" s="691"/>
      <c r="EYI63" s="691"/>
      <c r="EYJ63" s="691"/>
      <c r="EYK63" s="691"/>
      <c r="EYL63" s="691"/>
      <c r="EYM63" s="691"/>
      <c r="EYN63" s="691"/>
      <c r="EYO63" s="691"/>
      <c r="EYP63" s="691"/>
      <c r="EYQ63" s="691"/>
      <c r="EYR63" s="691"/>
      <c r="EYS63" s="691"/>
      <c r="EYT63" s="691"/>
      <c r="EYU63" s="691"/>
      <c r="EYV63" s="691"/>
      <c r="EYW63" s="691"/>
      <c r="EYX63" s="691"/>
      <c r="EYY63" s="691"/>
      <c r="EYZ63" s="691"/>
      <c r="EZA63" s="691"/>
      <c r="EZB63" s="691"/>
      <c r="EZC63" s="691"/>
      <c r="EZD63" s="691"/>
      <c r="EZE63" s="691"/>
      <c r="EZF63" s="691"/>
      <c r="EZG63" s="691"/>
      <c r="EZH63" s="691"/>
      <c r="EZI63" s="691"/>
      <c r="EZJ63" s="691"/>
      <c r="EZK63" s="691"/>
      <c r="EZL63" s="691"/>
      <c r="EZM63" s="691"/>
      <c r="EZN63" s="691"/>
      <c r="EZO63" s="691"/>
      <c r="EZP63" s="691"/>
      <c r="EZQ63" s="691"/>
      <c r="EZR63" s="691"/>
      <c r="EZS63" s="691"/>
      <c r="EZT63" s="691"/>
      <c r="EZU63" s="691"/>
      <c r="EZV63" s="691"/>
      <c r="EZW63" s="691"/>
      <c r="EZX63" s="691"/>
      <c r="EZY63" s="691"/>
      <c r="EZZ63" s="691"/>
      <c r="FAA63" s="691"/>
      <c r="FAB63" s="691"/>
      <c r="FAC63" s="691"/>
      <c r="FAD63" s="691"/>
      <c r="FAE63" s="691"/>
      <c r="FAF63" s="691"/>
      <c r="FAG63" s="691"/>
      <c r="FAH63" s="691"/>
      <c r="FAI63" s="691"/>
      <c r="FAJ63" s="691"/>
      <c r="FAK63" s="691"/>
      <c r="FAL63" s="691"/>
      <c r="FAM63" s="691"/>
      <c r="FAN63" s="691"/>
      <c r="FAO63" s="691"/>
      <c r="FAP63" s="691"/>
      <c r="FAQ63" s="691"/>
      <c r="FAR63" s="691"/>
      <c r="FAS63" s="691"/>
      <c r="FAT63" s="691"/>
      <c r="FAU63" s="691"/>
      <c r="FAV63" s="691"/>
      <c r="FAW63" s="691"/>
      <c r="FAX63" s="691"/>
      <c r="FAY63" s="691"/>
      <c r="FAZ63" s="691"/>
      <c r="FBA63" s="691"/>
      <c r="FBB63" s="691"/>
      <c r="FBC63" s="691"/>
      <c r="FBD63" s="691"/>
      <c r="FBE63" s="691"/>
      <c r="FBF63" s="691"/>
      <c r="FBG63" s="691"/>
      <c r="FBH63" s="691"/>
      <c r="FBI63" s="691"/>
      <c r="FBJ63" s="691"/>
      <c r="FBK63" s="691"/>
      <c r="FBL63" s="691"/>
      <c r="FBM63" s="691"/>
      <c r="FBN63" s="691"/>
      <c r="FBO63" s="691"/>
      <c r="FBP63" s="691"/>
      <c r="FBQ63" s="691"/>
      <c r="FBR63" s="691"/>
      <c r="FBS63" s="691"/>
      <c r="FBT63" s="691"/>
      <c r="FBU63" s="691"/>
      <c r="FBV63" s="691"/>
      <c r="FBW63" s="691"/>
      <c r="FBX63" s="691"/>
      <c r="FBY63" s="691"/>
      <c r="FBZ63" s="691"/>
      <c r="FCA63" s="691"/>
      <c r="FCB63" s="691"/>
      <c r="FCC63" s="691"/>
      <c r="FCD63" s="691"/>
      <c r="FCE63" s="691"/>
      <c r="FCF63" s="691"/>
      <c r="FCG63" s="691"/>
      <c r="FCH63" s="691"/>
      <c r="FCI63" s="691"/>
      <c r="FCJ63" s="691"/>
      <c r="FCK63" s="691"/>
      <c r="FCL63" s="691"/>
      <c r="FCM63" s="691"/>
      <c r="FCN63" s="691"/>
      <c r="FCO63" s="691"/>
      <c r="FCP63" s="691"/>
      <c r="FCQ63" s="691"/>
      <c r="FCR63" s="691"/>
      <c r="FCS63" s="691"/>
      <c r="FCT63" s="691"/>
      <c r="FCU63" s="691"/>
      <c r="FCV63" s="691"/>
      <c r="FCW63" s="691"/>
      <c r="FCX63" s="691"/>
      <c r="FCY63" s="691"/>
      <c r="FCZ63" s="691"/>
      <c r="FDA63" s="691"/>
      <c r="FDB63" s="691"/>
      <c r="FDC63" s="691"/>
      <c r="FDD63" s="691"/>
      <c r="FDE63" s="691"/>
      <c r="FDF63" s="691"/>
      <c r="FDG63" s="691"/>
      <c r="FDH63" s="691"/>
      <c r="FDI63" s="691"/>
      <c r="FDJ63" s="691"/>
      <c r="FDK63" s="691"/>
      <c r="FDL63" s="691"/>
      <c r="FDM63" s="691"/>
      <c r="FDN63" s="691"/>
      <c r="FDO63" s="691"/>
      <c r="FDP63" s="691"/>
      <c r="FDQ63" s="691"/>
      <c r="FDR63" s="691"/>
      <c r="FDS63" s="691"/>
      <c r="FDT63" s="691"/>
      <c r="FDU63" s="691"/>
      <c r="FDV63" s="691"/>
      <c r="FDW63" s="691"/>
      <c r="FDX63" s="691"/>
      <c r="FDY63" s="691"/>
      <c r="FDZ63" s="691"/>
      <c r="FEA63" s="691"/>
      <c r="FEB63" s="691"/>
      <c r="FEC63" s="691"/>
      <c r="FED63" s="691"/>
      <c r="FEE63" s="691"/>
      <c r="FEF63" s="691"/>
      <c r="FEG63" s="691"/>
      <c r="FEH63" s="691"/>
      <c r="FEI63" s="691"/>
      <c r="FEJ63" s="691"/>
      <c r="FEK63" s="691"/>
      <c r="FEL63" s="691"/>
      <c r="FEM63" s="691"/>
      <c r="FEN63" s="691"/>
      <c r="FEO63" s="691"/>
      <c r="FEP63" s="691"/>
      <c r="FEQ63" s="691"/>
      <c r="FER63" s="691"/>
      <c r="FES63" s="691"/>
      <c r="FET63" s="691"/>
      <c r="FEU63" s="691"/>
      <c r="FEV63" s="691"/>
      <c r="FEW63" s="691"/>
      <c r="FEX63" s="691"/>
      <c r="FEY63" s="691"/>
      <c r="FEZ63" s="691"/>
      <c r="FFA63" s="691"/>
      <c r="FFB63" s="691"/>
      <c r="FFC63" s="691"/>
      <c r="FFD63" s="691"/>
      <c r="FFE63" s="691"/>
      <c r="FFF63" s="691"/>
      <c r="FFG63" s="691"/>
      <c r="FFH63" s="691"/>
      <c r="FFI63" s="691"/>
      <c r="FFJ63" s="691"/>
      <c r="FFK63" s="691"/>
      <c r="FFL63" s="691"/>
      <c r="FFM63" s="691"/>
      <c r="FFN63" s="691"/>
      <c r="FFO63" s="691"/>
      <c r="FFP63" s="691"/>
      <c r="FFQ63" s="691"/>
      <c r="FFR63" s="691"/>
      <c r="FFS63" s="691"/>
      <c r="FFT63" s="691"/>
      <c r="FFU63" s="691"/>
      <c r="FFV63" s="691"/>
      <c r="FFW63" s="691"/>
      <c r="FFX63" s="691"/>
      <c r="FFY63" s="691"/>
      <c r="FFZ63" s="691"/>
      <c r="FGA63" s="691"/>
      <c r="FGB63" s="691"/>
      <c r="FGC63" s="691"/>
      <c r="FGD63" s="691"/>
      <c r="FGE63" s="691"/>
      <c r="FGF63" s="691"/>
      <c r="FGG63" s="691"/>
      <c r="FGH63" s="691"/>
      <c r="FGI63" s="691"/>
      <c r="FGJ63" s="691"/>
      <c r="FGK63" s="691"/>
      <c r="FGL63" s="691"/>
      <c r="FGM63" s="691"/>
      <c r="FGN63" s="691"/>
      <c r="FGO63" s="691"/>
      <c r="FGP63" s="691"/>
      <c r="FGQ63" s="691"/>
      <c r="FGR63" s="691"/>
      <c r="FGS63" s="691"/>
      <c r="FGT63" s="691"/>
      <c r="FGU63" s="691"/>
      <c r="FGV63" s="691"/>
      <c r="FGW63" s="691"/>
      <c r="FGX63" s="691"/>
      <c r="FGY63" s="691"/>
      <c r="FGZ63" s="691"/>
      <c r="FHA63" s="691"/>
      <c r="FHB63" s="691"/>
      <c r="FHC63" s="691"/>
      <c r="FHD63" s="691"/>
      <c r="FHE63" s="691"/>
      <c r="FHF63" s="691"/>
      <c r="FHG63" s="691"/>
      <c r="FHH63" s="691"/>
      <c r="FHI63" s="691"/>
      <c r="FHJ63" s="691"/>
      <c r="FHK63" s="691"/>
      <c r="FHL63" s="691"/>
      <c r="FHM63" s="691"/>
      <c r="FHN63" s="691"/>
      <c r="FHO63" s="691"/>
      <c r="FHP63" s="691"/>
      <c r="FHQ63" s="691"/>
      <c r="FHR63" s="691"/>
      <c r="FHS63" s="691"/>
      <c r="FHT63" s="691"/>
      <c r="FHU63" s="691"/>
      <c r="FHV63" s="691"/>
      <c r="FHW63" s="691"/>
      <c r="FHX63" s="691"/>
      <c r="FHY63" s="691"/>
      <c r="FHZ63" s="691"/>
      <c r="FIA63" s="691"/>
      <c r="FIB63" s="691"/>
      <c r="FIC63" s="691"/>
      <c r="FID63" s="691"/>
      <c r="FIE63" s="691"/>
      <c r="FIF63" s="691"/>
      <c r="FIG63" s="691"/>
      <c r="FIH63" s="691"/>
      <c r="FII63" s="691"/>
      <c r="FIJ63" s="691"/>
      <c r="FIK63" s="691"/>
      <c r="FIL63" s="691"/>
      <c r="FIM63" s="691"/>
      <c r="FIN63" s="691"/>
      <c r="FIO63" s="691"/>
      <c r="FIP63" s="691"/>
      <c r="FIQ63" s="691"/>
      <c r="FIR63" s="691"/>
      <c r="FIS63" s="691"/>
      <c r="FIT63" s="691"/>
      <c r="FIU63" s="691"/>
      <c r="FIV63" s="691"/>
      <c r="FIW63" s="691"/>
      <c r="FIX63" s="691"/>
      <c r="FIY63" s="691"/>
      <c r="FIZ63" s="691"/>
      <c r="FJA63" s="691"/>
      <c r="FJB63" s="691"/>
      <c r="FJC63" s="691"/>
      <c r="FJD63" s="691"/>
      <c r="FJE63" s="691"/>
      <c r="FJF63" s="691"/>
      <c r="FJG63" s="691"/>
      <c r="FJH63" s="691"/>
      <c r="FJI63" s="691"/>
      <c r="FJJ63" s="691"/>
      <c r="FJK63" s="691"/>
      <c r="FJL63" s="691"/>
      <c r="FJM63" s="691"/>
      <c r="FJN63" s="691"/>
      <c r="FJO63" s="691"/>
      <c r="FJP63" s="691"/>
      <c r="FJQ63" s="691"/>
      <c r="FJR63" s="691"/>
      <c r="FJS63" s="691"/>
      <c r="FJT63" s="691"/>
      <c r="FJU63" s="691"/>
      <c r="FJV63" s="691"/>
      <c r="FJW63" s="691"/>
      <c r="FJX63" s="691"/>
      <c r="FJY63" s="691"/>
      <c r="FJZ63" s="691"/>
      <c r="FKA63" s="691"/>
      <c r="FKB63" s="691"/>
      <c r="FKC63" s="691"/>
      <c r="FKD63" s="691"/>
      <c r="FKE63" s="691"/>
      <c r="FKF63" s="691"/>
      <c r="FKG63" s="691"/>
      <c r="FKH63" s="691"/>
      <c r="FKI63" s="691"/>
      <c r="FKJ63" s="691"/>
      <c r="FKK63" s="691"/>
      <c r="FKL63" s="691"/>
      <c r="FKM63" s="691"/>
      <c r="FKN63" s="691"/>
      <c r="FKO63" s="691"/>
      <c r="FKP63" s="691"/>
      <c r="FKQ63" s="691"/>
      <c r="FKR63" s="691"/>
      <c r="FKS63" s="691"/>
      <c r="FKT63" s="691"/>
      <c r="FKU63" s="691"/>
      <c r="FKV63" s="691"/>
      <c r="FKW63" s="691"/>
      <c r="FKX63" s="691"/>
      <c r="FKY63" s="691"/>
      <c r="FKZ63" s="691"/>
      <c r="FLA63" s="691"/>
      <c r="FLB63" s="691"/>
      <c r="FLC63" s="691"/>
      <c r="FLD63" s="691"/>
      <c r="FLE63" s="691"/>
      <c r="FLF63" s="691"/>
      <c r="FLG63" s="691"/>
      <c r="FLH63" s="691"/>
      <c r="FLI63" s="691"/>
      <c r="FLJ63" s="691"/>
      <c r="FLK63" s="691"/>
      <c r="FLL63" s="691"/>
      <c r="FLM63" s="691"/>
      <c r="FLN63" s="691"/>
      <c r="FLO63" s="691"/>
      <c r="FLP63" s="691"/>
      <c r="FLQ63" s="691"/>
      <c r="FLR63" s="691"/>
      <c r="FLS63" s="691"/>
      <c r="FLT63" s="691"/>
      <c r="FLU63" s="691"/>
      <c r="FLV63" s="691"/>
      <c r="FLW63" s="691"/>
      <c r="FLX63" s="691"/>
      <c r="FLY63" s="691"/>
      <c r="FLZ63" s="691"/>
      <c r="FMA63" s="691"/>
      <c r="FMB63" s="691"/>
      <c r="FMC63" s="691"/>
      <c r="FMD63" s="691"/>
      <c r="FME63" s="691"/>
      <c r="FMF63" s="691"/>
      <c r="FMG63" s="691"/>
      <c r="FMH63" s="691"/>
      <c r="FMI63" s="691"/>
      <c r="FMJ63" s="691"/>
      <c r="FMK63" s="691"/>
      <c r="FML63" s="691"/>
      <c r="FMM63" s="691"/>
      <c r="FMN63" s="691"/>
      <c r="FMO63" s="691"/>
      <c r="FMP63" s="691"/>
      <c r="FMQ63" s="691"/>
      <c r="FMR63" s="691"/>
      <c r="FMS63" s="691"/>
      <c r="FMT63" s="691"/>
      <c r="FMU63" s="691"/>
      <c r="FMV63" s="691"/>
      <c r="FMW63" s="691"/>
      <c r="FMX63" s="691"/>
      <c r="FMY63" s="691"/>
      <c r="FMZ63" s="691"/>
      <c r="FNA63" s="691"/>
      <c r="FNB63" s="691"/>
      <c r="FNC63" s="691"/>
      <c r="FND63" s="691"/>
      <c r="FNE63" s="691"/>
      <c r="FNF63" s="691"/>
      <c r="FNG63" s="691"/>
      <c r="FNH63" s="691"/>
      <c r="FNI63" s="691"/>
      <c r="FNJ63" s="691"/>
      <c r="FNK63" s="691"/>
      <c r="FNL63" s="691"/>
      <c r="FNM63" s="691"/>
      <c r="FNN63" s="691"/>
      <c r="FNO63" s="691"/>
      <c r="FNP63" s="691"/>
      <c r="FNQ63" s="691"/>
      <c r="FNR63" s="691"/>
      <c r="FNS63" s="691"/>
      <c r="FNT63" s="691"/>
      <c r="FNU63" s="691"/>
      <c r="FNV63" s="691"/>
      <c r="FNW63" s="691"/>
      <c r="FNX63" s="691"/>
      <c r="FNY63" s="691"/>
      <c r="FNZ63" s="691"/>
      <c r="FOA63" s="691"/>
      <c r="FOB63" s="691"/>
      <c r="FOC63" s="691"/>
      <c r="FOD63" s="691"/>
      <c r="FOE63" s="691"/>
      <c r="FOF63" s="691"/>
      <c r="FOG63" s="691"/>
      <c r="FOH63" s="691"/>
      <c r="FOI63" s="691"/>
      <c r="FOJ63" s="691"/>
      <c r="FOK63" s="691"/>
      <c r="FOL63" s="691"/>
      <c r="FOM63" s="691"/>
      <c r="FON63" s="691"/>
      <c r="FOO63" s="691"/>
      <c r="FOP63" s="691"/>
      <c r="FOQ63" s="691"/>
      <c r="FOR63" s="691"/>
      <c r="FOS63" s="691"/>
      <c r="FOT63" s="691"/>
      <c r="FOU63" s="691"/>
      <c r="FOV63" s="691"/>
      <c r="FOW63" s="691"/>
      <c r="FOX63" s="691"/>
      <c r="FOY63" s="691"/>
      <c r="FOZ63" s="691"/>
      <c r="FPA63" s="691"/>
      <c r="FPB63" s="691"/>
      <c r="FPC63" s="691"/>
      <c r="FPD63" s="691"/>
      <c r="FPE63" s="691"/>
      <c r="FPF63" s="691"/>
      <c r="FPG63" s="691"/>
      <c r="FPH63" s="691"/>
      <c r="FPI63" s="691"/>
      <c r="FPJ63" s="691"/>
      <c r="FPK63" s="691"/>
      <c r="FPL63" s="691"/>
      <c r="FPM63" s="691"/>
      <c r="FPN63" s="691"/>
      <c r="FPO63" s="691"/>
      <c r="FPP63" s="691"/>
      <c r="FPQ63" s="691"/>
      <c r="FPR63" s="691"/>
      <c r="FPS63" s="691"/>
      <c r="FPT63" s="691"/>
      <c r="FPU63" s="691"/>
      <c r="FPV63" s="691"/>
      <c r="FPW63" s="691"/>
      <c r="FPX63" s="691"/>
      <c r="FPY63" s="691"/>
      <c r="FPZ63" s="691"/>
      <c r="FQA63" s="691"/>
      <c r="FQB63" s="691"/>
      <c r="FQC63" s="691"/>
      <c r="FQD63" s="691"/>
      <c r="FQE63" s="691"/>
      <c r="FQF63" s="691"/>
      <c r="FQG63" s="691"/>
      <c r="FQH63" s="691"/>
      <c r="FQI63" s="691"/>
      <c r="FQJ63" s="691"/>
      <c r="FQK63" s="691"/>
      <c r="FQL63" s="691"/>
      <c r="FQM63" s="691"/>
      <c r="FQN63" s="691"/>
      <c r="FQO63" s="691"/>
      <c r="FQP63" s="691"/>
      <c r="FQQ63" s="691"/>
      <c r="FQR63" s="691"/>
      <c r="FQS63" s="691"/>
      <c r="FQT63" s="691"/>
      <c r="FQU63" s="691"/>
      <c r="FQV63" s="691"/>
      <c r="FQW63" s="691"/>
      <c r="FQX63" s="691"/>
      <c r="FQY63" s="691"/>
      <c r="FQZ63" s="691"/>
      <c r="FRA63" s="691"/>
      <c r="FRB63" s="691"/>
      <c r="FRC63" s="691"/>
      <c r="FRD63" s="691"/>
      <c r="FRE63" s="691"/>
      <c r="FRF63" s="691"/>
      <c r="FRG63" s="691"/>
      <c r="FRH63" s="691"/>
      <c r="FRI63" s="691"/>
      <c r="FRJ63" s="691"/>
      <c r="FRK63" s="691"/>
      <c r="FRL63" s="691"/>
      <c r="FRM63" s="691"/>
      <c r="FRN63" s="691"/>
      <c r="FRO63" s="691"/>
      <c r="FRP63" s="691"/>
      <c r="FRQ63" s="691"/>
      <c r="FRR63" s="691"/>
      <c r="FRS63" s="691"/>
      <c r="FRT63" s="691"/>
      <c r="FRU63" s="691"/>
      <c r="FRV63" s="691"/>
      <c r="FRW63" s="691"/>
      <c r="FRX63" s="691"/>
      <c r="FRY63" s="691"/>
      <c r="FRZ63" s="691"/>
      <c r="FSA63" s="691"/>
      <c r="FSB63" s="691"/>
      <c r="FSC63" s="691"/>
      <c r="FSD63" s="691"/>
      <c r="FSE63" s="691"/>
      <c r="FSF63" s="691"/>
      <c r="FSG63" s="691"/>
      <c r="FSH63" s="691"/>
      <c r="FSI63" s="691"/>
      <c r="FSJ63" s="691"/>
      <c r="FSK63" s="691"/>
      <c r="FSL63" s="691"/>
      <c r="FSM63" s="691"/>
      <c r="FSN63" s="691"/>
      <c r="FSO63" s="691"/>
      <c r="FSP63" s="691"/>
      <c r="FSQ63" s="691"/>
      <c r="FSR63" s="691"/>
      <c r="FSS63" s="691"/>
      <c r="FST63" s="691"/>
      <c r="FSU63" s="691"/>
      <c r="FSV63" s="691"/>
      <c r="FSW63" s="691"/>
      <c r="FSX63" s="691"/>
      <c r="FSY63" s="691"/>
      <c r="FSZ63" s="691"/>
      <c r="FTA63" s="691"/>
      <c r="FTB63" s="691"/>
      <c r="FTC63" s="691"/>
      <c r="FTD63" s="691"/>
      <c r="FTE63" s="691"/>
      <c r="FTF63" s="691"/>
      <c r="FTG63" s="691"/>
      <c r="FTH63" s="691"/>
      <c r="FTI63" s="691"/>
      <c r="FTJ63" s="691"/>
      <c r="FTK63" s="691"/>
      <c r="FTL63" s="691"/>
      <c r="FTM63" s="691"/>
      <c r="FTN63" s="691"/>
      <c r="FTO63" s="691"/>
      <c r="FTP63" s="691"/>
      <c r="FTQ63" s="691"/>
      <c r="FTR63" s="691"/>
      <c r="FTS63" s="691"/>
      <c r="FTT63" s="691"/>
      <c r="FTU63" s="691"/>
      <c r="FTV63" s="691"/>
      <c r="FTW63" s="691"/>
      <c r="FTX63" s="691"/>
      <c r="FTY63" s="691"/>
      <c r="FTZ63" s="691"/>
      <c r="FUA63" s="691"/>
      <c r="FUB63" s="691"/>
      <c r="FUC63" s="691"/>
      <c r="FUD63" s="691"/>
      <c r="FUE63" s="691"/>
      <c r="FUF63" s="691"/>
      <c r="FUG63" s="691"/>
      <c r="FUH63" s="691"/>
      <c r="FUI63" s="691"/>
      <c r="FUJ63" s="691"/>
      <c r="FUK63" s="691"/>
      <c r="FUL63" s="691"/>
      <c r="FUM63" s="691"/>
      <c r="FUN63" s="691"/>
      <c r="FUO63" s="691"/>
      <c r="FUP63" s="691"/>
      <c r="FUQ63" s="691"/>
      <c r="FUR63" s="691"/>
      <c r="FUS63" s="691"/>
      <c r="FUT63" s="691"/>
      <c r="FUU63" s="691"/>
      <c r="FUV63" s="691"/>
      <c r="FUW63" s="691"/>
      <c r="FUX63" s="691"/>
      <c r="FUY63" s="691"/>
      <c r="FUZ63" s="691"/>
      <c r="FVA63" s="691"/>
      <c r="FVB63" s="691"/>
      <c r="FVC63" s="691"/>
      <c r="FVD63" s="691"/>
      <c r="FVE63" s="691"/>
      <c r="FVF63" s="691"/>
      <c r="FVG63" s="691"/>
      <c r="FVH63" s="691"/>
      <c r="FVI63" s="691"/>
      <c r="FVJ63" s="691"/>
      <c r="FVK63" s="691"/>
      <c r="FVL63" s="691"/>
      <c r="FVM63" s="691"/>
      <c r="FVN63" s="691"/>
      <c r="FVO63" s="691"/>
      <c r="FVP63" s="691"/>
      <c r="FVQ63" s="691"/>
      <c r="FVR63" s="691"/>
      <c r="FVS63" s="691"/>
      <c r="FVT63" s="691"/>
      <c r="FVU63" s="691"/>
      <c r="FVV63" s="691"/>
      <c r="FVW63" s="691"/>
      <c r="FVX63" s="691"/>
      <c r="FVY63" s="691"/>
      <c r="FVZ63" s="691"/>
      <c r="FWA63" s="691"/>
      <c r="FWB63" s="691"/>
      <c r="FWC63" s="691"/>
      <c r="FWD63" s="691"/>
      <c r="FWE63" s="691"/>
      <c r="FWF63" s="691"/>
      <c r="FWG63" s="691"/>
      <c r="FWH63" s="691"/>
      <c r="FWI63" s="691"/>
      <c r="FWJ63" s="691"/>
      <c r="FWK63" s="691"/>
      <c r="FWL63" s="691"/>
      <c r="FWM63" s="691"/>
      <c r="FWN63" s="691"/>
      <c r="FWO63" s="691"/>
      <c r="FWP63" s="691"/>
      <c r="FWQ63" s="691"/>
      <c r="FWR63" s="691"/>
      <c r="FWS63" s="691"/>
      <c r="FWT63" s="691"/>
      <c r="FWU63" s="691"/>
      <c r="FWV63" s="691"/>
      <c r="FWW63" s="691"/>
      <c r="FWX63" s="691"/>
      <c r="FWY63" s="691"/>
      <c r="FWZ63" s="691"/>
      <c r="FXA63" s="691"/>
      <c r="FXB63" s="691"/>
      <c r="FXC63" s="691"/>
      <c r="FXD63" s="691"/>
      <c r="FXE63" s="691"/>
      <c r="FXF63" s="691"/>
      <c r="FXG63" s="691"/>
      <c r="FXH63" s="691"/>
      <c r="FXI63" s="691"/>
      <c r="FXJ63" s="691"/>
      <c r="FXK63" s="691"/>
      <c r="FXL63" s="691"/>
      <c r="FXM63" s="691"/>
      <c r="FXN63" s="691"/>
      <c r="FXO63" s="691"/>
      <c r="FXP63" s="691"/>
      <c r="FXQ63" s="691"/>
      <c r="FXR63" s="691"/>
      <c r="FXS63" s="691"/>
      <c r="FXT63" s="691"/>
      <c r="FXU63" s="691"/>
      <c r="FXV63" s="691"/>
      <c r="FXW63" s="691"/>
      <c r="FXX63" s="691"/>
      <c r="FXY63" s="691"/>
      <c r="FXZ63" s="691"/>
      <c r="FYA63" s="691"/>
      <c r="FYB63" s="691"/>
      <c r="FYC63" s="691"/>
      <c r="FYD63" s="691"/>
      <c r="FYE63" s="691"/>
      <c r="FYF63" s="691"/>
      <c r="FYG63" s="691"/>
      <c r="FYH63" s="691"/>
      <c r="FYI63" s="691"/>
      <c r="FYJ63" s="691"/>
      <c r="FYK63" s="691"/>
      <c r="FYL63" s="691"/>
      <c r="FYM63" s="691"/>
      <c r="FYN63" s="691"/>
      <c r="FYO63" s="691"/>
      <c r="FYP63" s="691"/>
      <c r="FYQ63" s="691"/>
      <c r="FYR63" s="691"/>
      <c r="FYS63" s="691"/>
      <c r="FYT63" s="691"/>
      <c r="FYU63" s="691"/>
      <c r="FYV63" s="691"/>
      <c r="FYW63" s="691"/>
      <c r="FYX63" s="691"/>
      <c r="FYY63" s="691"/>
      <c r="FYZ63" s="691"/>
      <c r="FZA63" s="691"/>
      <c r="FZB63" s="691"/>
      <c r="FZC63" s="691"/>
      <c r="FZD63" s="691"/>
      <c r="FZE63" s="691"/>
      <c r="FZF63" s="691"/>
      <c r="FZG63" s="691"/>
      <c r="FZH63" s="691"/>
      <c r="FZI63" s="691"/>
      <c r="FZJ63" s="691"/>
      <c r="FZK63" s="691"/>
      <c r="FZL63" s="691"/>
      <c r="FZM63" s="691"/>
      <c r="FZN63" s="691"/>
      <c r="FZO63" s="691"/>
      <c r="FZP63" s="691"/>
      <c r="FZQ63" s="691"/>
      <c r="FZR63" s="691"/>
      <c r="FZS63" s="691"/>
      <c r="FZT63" s="691"/>
      <c r="FZU63" s="691"/>
      <c r="FZV63" s="691"/>
      <c r="FZW63" s="691"/>
      <c r="FZX63" s="691"/>
      <c r="FZY63" s="691"/>
      <c r="FZZ63" s="691"/>
      <c r="GAA63" s="691"/>
      <c r="GAB63" s="691"/>
      <c r="GAC63" s="691"/>
      <c r="GAD63" s="691"/>
      <c r="GAE63" s="691"/>
      <c r="GAF63" s="691"/>
      <c r="GAG63" s="691"/>
      <c r="GAH63" s="691"/>
      <c r="GAI63" s="691"/>
      <c r="GAJ63" s="691"/>
      <c r="GAK63" s="691"/>
      <c r="GAL63" s="691"/>
      <c r="GAM63" s="691"/>
      <c r="GAN63" s="691"/>
      <c r="GAO63" s="691"/>
      <c r="GAP63" s="691"/>
      <c r="GAQ63" s="691"/>
      <c r="GAR63" s="691"/>
      <c r="GAS63" s="691"/>
      <c r="GAT63" s="691"/>
      <c r="GAU63" s="691"/>
      <c r="GAV63" s="691"/>
      <c r="GAW63" s="691"/>
      <c r="GAX63" s="691"/>
      <c r="GAY63" s="691"/>
      <c r="GAZ63" s="691"/>
      <c r="GBA63" s="691"/>
      <c r="GBB63" s="691"/>
      <c r="GBC63" s="691"/>
      <c r="GBD63" s="691"/>
      <c r="GBE63" s="691"/>
      <c r="GBF63" s="691"/>
      <c r="GBG63" s="691"/>
      <c r="GBH63" s="691"/>
      <c r="GBI63" s="691"/>
      <c r="GBJ63" s="691"/>
      <c r="GBK63" s="691"/>
      <c r="GBL63" s="691"/>
      <c r="GBM63" s="691"/>
      <c r="GBN63" s="691"/>
      <c r="GBO63" s="691"/>
      <c r="GBP63" s="691"/>
      <c r="GBQ63" s="691"/>
      <c r="GBR63" s="691"/>
      <c r="GBS63" s="691"/>
      <c r="GBT63" s="691"/>
      <c r="GBU63" s="691"/>
      <c r="GBV63" s="691"/>
      <c r="GBW63" s="691"/>
      <c r="GBX63" s="691"/>
      <c r="GBY63" s="691"/>
      <c r="GBZ63" s="691"/>
      <c r="GCA63" s="691"/>
      <c r="GCB63" s="691"/>
      <c r="GCC63" s="691"/>
      <c r="GCD63" s="691"/>
      <c r="GCE63" s="691"/>
      <c r="GCF63" s="691"/>
      <c r="GCG63" s="691"/>
      <c r="GCH63" s="691"/>
      <c r="GCI63" s="691"/>
      <c r="GCJ63" s="691"/>
      <c r="GCK63" s="691"/>
      <c r="GCL63" s="691"/>
      <c r="GCM63" s="691"/>
      <c r="GCN63" s="691"/>
      <c r="GCO63" s="691"/>
      <c r="GCP63" s="691"/>
      <c r="GCQ63" s="691"/>
      <c r="GCR63" s="691"/>
      <c r="GCS63" s="691"/>
      <c r="GCT63" s="691"/>
      <c r="GCU63" s="691"/>
      <c r="GCV63" s="691"/>
      <c r="GCW63" s="691"/>
      <c r="GCX63" s="691"/>
      <c r="GCY63" s="691"/>
      <c r="GCZ63" s="691"/>
      <c r="GDA63" s="691"/>
      <c r="GDB63" s="691"/>
      <c r="GDC63" s="691"/>
      <c r="GDD63" s="691"/>
      <c r="GDE63" s="691"/>
      <c r="GDF63" s="691"/>
      <c r="GDG63" s="691"/>
      <c r="GDH63" s="691"/>
      <c r="GDI63" s="691"/>
      <c r="GDJ63" s="691"/>
      <c r="GDK63" s="691"/>
      <c r="GDL63" s="691"/>
      <c r="GDM63" s="691"/>
      <c r="GDN63" s="691"/>
      <c r="GDO63" s="691"/>
      <c r="GDP63" s="691"/>
      <c r="GDQ63" s="691"/>
      <c r="GDR63" s="691"/>
      <c r="GDS63" s="691"/>
      <c r="GDT63" s="691"/>
      <c r="GDU63" s="691"/>
      <c r="GDV63" s="691"/>
      <c r="GDW63" s="691"/>
      <c r="GDX63" s="691"/>
      <c r="GDY63" s="691"/>
      <c r="GDZ63" s="691"/>
      <c r="GEA63" s="691"/>
      <c r="GEB63" s="691"/>
      <c r="GEC63" s="691"/>
      <c r="GED63" s="691"/>
      <c r="GEE63" s="691"/>
      <c r="GEF63" s="691"/>
      <c r="GEG63" s="691"/>
      <c r="GEH63" s="691"/>
      <c r="GEI63" s="691"/>
      <c r="GEJ63" s="691"/>
      <c r="GEK63" s="691"/>
      <c r="GEL63" s="691"/>
      <c r="GEM63" s="691"/>
      <c r="GEN63" s="691"/>
      <c r="GEO63" s="691"/>
      <c r="GEP63" s="691"/>
      <c r="GEQ63" s="691"/>
      <c r="GER63" s="691"/>
      <c r="GES63" s="691"/>
      <c r="GET63" s="691"/>
      <c r="GEU63" s="691"/>
      <c r="GEV63" s="691"/>
      <c r="GEW63" s="691"/>
      <c r="GEX63" s="691"/>
      <c r="GEY63" s="691"/>
      <c r="GEZ63" s="691"/>
      <c r="GFA63" s="691"/>
      <c r="GFB63" s="691"/>
      <c r="GFC63" s="691"/>
      <c r="GFD63" s="691"/>
      <c r="GFE63" s="691"/>
      <c r="GFF63" s="691"/>
      <c r="GFG63" s="691"/>
      <c r="GFH63" s="691"/>
      <c r="GFI63" s="691"/>
      <c r="GFJ63" s="691"/>
      <c r="GFK63" s="691"/>
      <c r="GFL63" s="691"/>
      <c r="GFM63" s="691"/>
      <c r="GFN63" s="691"/>
      <c r="GFO63" s="691"/>
      <c r="GFP63" s="691"/>
      <c r="GFQ63" s="691"/>
      <c r="GFR63" s="691"/>
      <c r="GFS63" s="691"/>
      <c r="GFT63" s="691"/>
      <c r="GFU63" s="691"/>
      <c r="GFV63" s="691"/>
      <c r="GFW63" s="691"/>
      <c r="GFX63" s="691"/>
      <c r="GFY63" s="691"/>
      <c r="GFZ63" s="691"/>
      <c r="GGA63" s="691"/>
      <c r="GGB63" s="691"/>
      <c r="GGC63" s="691"/>
      <c r="GGD63" s="691"/>
      <c r="GGE63" s="691"/>
      <c r="GGF63" s="691"/>
      <c r="GGG63" s="691"/>
      <c r="GGH63" s="691"/>
      <c r="GGI63" s="691"/>
      <c r="GGJ63" s="691"/>
      <c r="GGK63" s="691"/>
      <c r="GGL63" s="691"/>
      <c r="GGM63" s="691"/>
      <c r="GGN63" s="691"/>
      <c r="GGO63" s="691"/>
      <c r="GGP63" s="691"/>
      <c r="GGQ63" s="691"/>
      <c r="GGR63" s="691"/>
      <c r="GGS63" s="691"/>
      <c r="GGT63" s="691"/>
      <c r="GGU63" s="691"/>
      <c r="GGV63" s="691"/>
      <c r="GGW63" s="691"/>
      <c r="GGX63" s="691"/>
      <c r="GGY63" s="691"/>
      <c r="GGZ63" s="691"/>
      <c r="GHA63" s="691"/>
      <c r="GHB63" s="691"/>
      <c r="GHC63" s="691"/>
      <c r="GHD63" s="691"/>
      <c r="GHE63" s="691"/>
      <c r="GHF63" s="691"/>
      <c r="GHG63" s="691"/>
      <c r="GHH63" s="691"/>
      <c r="GHI63" s="691"/>
      <c r="GHJ63" s="691"/>
      <c r="GHK63" s="691"/>
      <c r="GHL63" s="691"/>
      <c r="GHM63" s="691"/>
      <c r="GHN63" s="691"/>
      <c r="GHO63" s="691"/>
      <c r="GHP63" s="691"/>
      <c r="GHQ63" s="691"/>
      <c r="GHR63" s="691"/>
      <c r="GHS63" s="691"/>
      <c r="GHT63" s="691"/>
      <c r="GHU63" s="691"/>
      <c r="GHV63" s="691"/>
      <c r="GHW63" s="691"/>
      <c r="GHX63" s="691"/>
      <c r="GHY63" s="691"/>
      <c r="GHZ63" s="691"/>
      <c r="GIA63" s="691"/>
      <c r="GIB63" s="691"/>
      <c r="GIC63" s="691"/>
      <c r="GID63" s="691"/>
      <c r="GIE63" s="691"/>
      <c r="GIF63" s="691"/>
      <c r="GIG63" s="691"/>
      <c r="GIH63" s="691"/>
      <c r="GII63" s="691"/>
      <c r="GIJ63" s="691"/>
      <c r="GIK63" s="691"/>
      <c r="GIL63" s="691"/>
      <c r="GIM63" s="691"/>
      <c r="GIN63" s="691"/>
      <c r="GIO63" s="691"/>
      <c r="GIP63" s="691"/>
      <c r="GIQ63" s="691"/>
      <c r="GIR63" s="691"/>
      <c r="GIS63" s="691"/>
      <c r="GIT63" s="691"/>
      <c r="GIU63" s="691"/>
      <c r="GIV63" s="691"/>
      <c r="GIW63" s="691"/>
      <c r="GIX63" s="691"/>
      <c r="GIY63" s="691"/>
      <c r="GIZ63" s="691"/>
      <c r="GJA63" s="691"/>
      <c r="GJB63" s="691"/>
      <c r="GJC63" s="691"/>
      <c r="GJD63" s="691"/>
      <c r="GJE63" s="691"/>
      <c r="GJF63" s="691"/>
      <c r="GJG63" s="691"/>
      <c r="GJH63" s="691"/>
      <c r="GJI63" s="691"/>
      <c r="GJJ63" s="691"/>
      <c r="GJK63" s="691"/>
      <c r="GJL63" s="691"/>
      <c r="GJM63" s="691"/>
      <c r="GJN63" s="691"/>
      <c r="GJO63" s="691"/>
      <c r="GJP63" s="691"/>
      <c r="GJQ63" s="691"/>
      <c r="GJR63" s="691"/>
      <c r="GJS63" s="691"/>
      <c r="GJT63" s="691"/>
      <c r="GJU63" s="691"/>
      <c r="GJV63" s="691"/>
      <c r="GJW63" s="691"/>
      <c r="GJX63" s="691"/>
      <c r="GJY63" s="691"/>
      <c r="GJZ63" s="691"/>
      <c r="GKA63" s="691"/>
      <c r="GKB63" s="691"/>
      <c r="GKC63" s="691"/>
      <c r="GKD63" s="691"/>
      <c r="GKE63" s="691"/>
      <c r="GKF63" s="691"/>
      <c r="GKG63" s="691"/>
      <c r="GKH63" s="691"/>
      <c r="GKI63" s="691"/>
      <c r="GKJ63" s="691"/>
      <c r="GKK63" s="691"/>
      <c r="GKL63" s="691"/>
      <c r="GKM63" s="691"/>
      <c r="GKN63" s="691"/>
      <c r="GKO63" s="691"/>
      <c r="GKP63" s="691"/>
      <c r="GKQ63" s="691"/>
      <c r="GKR63" s="691"/>
      <c r="GKS63" s="691"/>
      <c r="GKT63" s="691"/>
      <c r="GKU63" s="691"/>
      <c r="GKV63" s="691"/>
      <c r="GKW63" s="691"/>
      <c r="GKX63" s="691"/>
      <c r="GKY63" s="691"/>
      <c r="GKZ63" s="691"/>
      <c r="GLA63" s="691"/>
      <c r="GLB63" s="691"/>
      <c r="GLC63" s="691"/>
      <c r="GLD63" s="691"/>
      <c r="GLE63" s="691"/>
      <c r="GLF63" s="691"/>
      <c r="GLG63" s="691"/>
      <c r="GLH63" s="691"/>
      <c r="GLI63" s="691"/>
      <c r="GLJ63" s="691"/>
      <c r="GLK63" s="691"/>
      <c r="GLL63" s="691"/>
      <c r="GLM63" s="691"/>
      <c r="GLN63" s="691"/>
      <c r="GLO63" s="691"/>
      <c r="GLP63" s="691"/>
      <c r="GLQ63" s="691"/>
      <c r="GLR63" s="691"/>
      <c r="GLS63" s="691"/>
      <c r="GLT63" s="691"/>
      <c r="GLU63" s="691"/>
      <c r="GLV63" s="691"/>
      <c r="GLW63" s="691"/>
      <c r="GLX63" s="691"/>
      <c r="GLY63" s="691"/>
      <c r="GLZ63" s="691"/>
      <c r="GMA63" s="691"/>
      <c r="GMB63" s="691"/>
      <c r="GMC63" s="691"/>
      <c r="GMD63" s="691"/>
      <c r="GME63" s="691"/>
      <c r="GMF63" s="691"/>
      <c r="GMG63" s="691"/>
      <c r="GMH63" s="691"/>
      <c r="GMI63" s="691"/>
      <c r="GMJ63" s="691"/>
      <c r="GMK63" s="691"/>
      <c r="GML63" s="691"/>
      <c r="GMM63" s="691"/>
      <c r="GMN63" s="691"/>
      <c r="GMO63" s="691"/>
      <c r="GMP63" s="691"/>
      <c r="GMQ63" s="691"/>
      <c r="GMR63" s="691"/>
      <c r="GMS63" s="691"/>
      <c r="GMT63" s="691"/>
      <c r="GMU63" s="691"/>
      <c r="GMV63" s="691"/>
      <c r="GMW63" s="691"/>
      <c r="GMX63" s="691"/>
      <c r="GMY63" s="691"/>
      <c r="GMZ63" s="691"/>
      <c r="GNA63" s="691"/>
      <c r="GNB63" s="691"/>
      <c r="GNC63" s="691"/>
      <c r="GND63" s="691"/>
      <c r="GNE63" s="691"/>
      <c r="GNF63" s="691"/>
      <c r="GNG63" s="691"/>
      <c r="GNH63" s="691"/>
      <c r="GNI63" s="691"/>
      <c r="GNJ63" s="691"/>
      <c r="GNK63" s="691"/>
      <c r="GNL63" s="691"/>
      <c r="GNM63" s="691"/>
      <c r="GNN63" s="691"/>
      <c r="GNO63" s="691"/>
      <c r="GNP63" s="691"/>
      <c r="GNQ63" s="691"/>
      <c r="GNR63" s="691"/>
      <c r="GNS63" s="691"/>
      <c r="GNT63" s="691"/>
      <c r="GNU63" s="691"/>
      <c r="GNV63" s="691"/>
      <c r="GNW63" s="691"/>
      <c r="GNX63" s="691"/>
      <c r="GNY63" s="691"/>
      <c r="GNZ63" s="691"/>
      <c r="GOA63" s="691"/>
      <c r="GOB63" s="691"/>
      <c r="GOC63" s="691"/>
      <c r="GOD63" s="691"/>
      <c r="GOE63" s="691"/>
      <c r="GOF63" s="691"/>
      <c r="GOG63" s="691"/>
      <c r="GOH63" s="691"/>
      <c r="GOI63" s="691"/>
      <c r="GOJ63" s="691"/>
      <c r="GOK63" s="691"/>
      <c r="GOL63" s="691"/>
      <c r="GOM63" s="691"/>
      <c r="GON63" s="691"/>
      <c r="GOO63" s="691"/>
      <c r="GOP63" s="691"/>
      <c r="GOQ63" s="691"/>
      <c r="GOR63" s="691"/>
      <c r="GOS63" s="691"/>
      <c r="GOT63" s="691"/>
      <c r="GOU63" s="691"/>
      <c r="GOV63" s="691"/>
      <c r="GOW63" s="691"/>
      <c r="GOX63" s="691"/>
      <c r="GOY63" s="691"/>
      <c r="GOZ63" s="691"/>
      <c r="GPA63" s="691"/>
      <c r="GPB63" s="691"/>
      <c r="GPC63" s="691"/>
      <c r="GPD63" s="691"/>
      <c r="GPE63" s="691"/>
      <c r="GPF63" s="691"/>
      <c r="GPG63" s="691"/>
      <c r="GPH63" s="691"/>
      <c r="GPI63" s="691"/>
      <c r="GPJ63" s="691"/>
      <c r="GPK63" s="691"/>
      <c r="GPL63" s="691"/>
      <c r="GPM63" s="691"/>
      <c r="GPN63" s="691"/>
      <c r="GPO63" s="691"/>
      <c r="GPP63" s="691"/>
      <c r="GPQ63" s="691"/>
      <c r="GPR63" s="691"/>
      <c r="GPS63" s="691"/>
      <c r="GPT63" s="691"/>
      <c r="GPU63" s="691"/>
      <c r="GPV63" s="691"/>
      <c r="GPW63" s="691"/>
      <c r="GPX63" s="691"/>
      <c r="GPY63" s="691"/>
      <c r="GPZ63" s="691"/>
      <c r="GQA63" s="691"/>
      <c r="GQB63" s="691"/>
      <c r="GQC63" s="691"/>
      <c r="GQD63" s="691"/>
      <c r="GQE63" s="691"/>
      <c r="GQF63" s="691"/>
      <c r="GQG63" s="691"/>
      <c r="GQH63" s="691"/>
      <c r="GQI63" s="691"/>
      <c r="GQJ63" s="691"/>
      <c r="GQK63" s="691"/>
      <c r="GQL63" s="691"/>
      <c r="GQM63" s="691"/>
      <c r="GQN63" s="691"/>
      <c r="GQO63" s="691"/>
      <c r="GQP63" s="691"/>
      <c r="GQQ63" s="691"/>
      <c r="GQR63" s="691"/>
      <c r="GQS63" s="691"/>
      <c r="GQT63" s="691"/>
      <c r="GQU63" s="691"/>
      <c r="GQV63" s="691"/>
      <c r="GQW63" s="691"/>
      <c r="GQX63" s="691"/>
      <c r="GQY63" s="691"/>
      <c r="GQZ63" s="691"/>
      <c r="GRA63" s="691"/>
      <c r="GRB63" s="691"/>
      <c r="GRC63" s="691"/>
      <c r="GRD63" s="691"/>
      <c r="GRE63" s="691"/>
      <c r="GRF63" s="691"/>
      <c r="GRG63" s="691"/>
      <c r="GRH63" s="691"/>
      <c r="GRI63" s="691"/>
      <c r="GRJ63" s="691"/>
      <c r="GRK63" s="691"/>
      <c r="GRL63" s="691"/>
      <c r="GRM63" s="691"/>
      <c r="GRN63" s="691"/>
      <c r="GRO63" s="691"/>
      <c r="GRP63" s="691"/>
      <c r="GRQ63" s="691"/>
      <c r="GRR63" s="691"/>
      <c r="GRS63" s="691"/>
      <c r="GRT63" s="691"/>
      <c r="GRU63" s="691"/>
      <c r="GRV63" s="691"/>
      <c r="GRW63" s="691"/>
      <c r="GRX63" s="691"/>
      <c r="GRY63" s="691"/>
      <c r="GRZ63" s="691"/>
      <c r="GSA63" s="691"/>
      <c r="GSB63" s="691"/>
      <c r="GSC63" s="691"/>
      <c r="GSD63" s="691"/>
      <c r="GSE63" s="691"/>
      <c r="GSF63" s="691"/>
      <c r="GSG63" s="691"/>
      <c r="GSH63" s="691"/>
      <c r="GSI63" s="691"/>
      <c r="GSJ63" s="691"/>
      <c r="GSK63" s="691"/>
      <c r="GSL63" s="691"/>
      <c r="GSM63" s="691"/>
      <c r="GSN63" s="691"/>
      <c r="GSO63" s="691"/>
      <c r="GSP63" s="691"/>
      <c r="GSQ63" s="691"/>
      <c r="GSR63" s="691"/>
      <c r="GSS63" s="691"/>
      <c r="GST63" s="691"/>
      <c r="GSU63" s="691"/>
      <c r="GSV63" s="691"/>
      <c r="GSW63" s="691"/>
      <c r="GSX63" s="691"/>
      <c r="GSY63" s="691"/>
      <c r="GSZ63" s="691"/>
      <c r="GTA63" s="691"/>
      <c r="GTB63" s="691"/>
      <c r="GTC63" s="691"/>
      <c r="GTD63" s="691"/>
      <c r="GTE63" s="691"/>
      <c r="GTF63" s="691"/>
      <c r="GTG63" s="691"/>
      <c r="GTH63" s="691"/>
      <c r="GTI63" s="691"/>
      <c r="GTJ63" s="691"/>
      <c r="GTK63" s="691"/>
      <c r="GTL63" s="691"/>
      <c r="GTM63" s="691"/>
      <c r="GTN63" s="691"/>
      <c r="GTO63" s="691"/>
      <c r="GTP63" s="691"/>
      <c r="GTQ63" s="691"/>
      <c r="GTR63" s="691"/>
      <c r="GTS63" s="691"/>
      <c r="GTT63" s="691"/>
      <c r="GTU63" s="691"/>
      <c r="GTV63" s="691"/>
      <c r="GTW63" s="691"/>
      <c r="GTX63" s="691"/>
      <c r="GTY63" s="691"/>
      <c r="GTZ63" s="691"/>
      <c r="GUA63" s="691"/>
      <c r="GUB63" s="691"/>
      <c r="GUC63" s="691"/>
      <c r="GUD63" s="691"/>
      <c r="GUE63" s="691"/>
      <c r="GUF63" s="691"/>
      <c r="GUG63" s="691"/>
      <c r="GUH63" s="691"/>
      <c r="GUI63" s="691"/>
      <c r="GUJ63" s="691"/>
      <c r="GUK63" s="691"/>
      <c r="GUL63" s="691"/>
      <c r="GUM63" s="691"/>
      <c r="GUN63" s="691"/>
      <c r="GUO63" s="691"/>
      <c r="GUP63" s="691"/>
      <c r="GUQ63" s="691"/>
      <c r="GUR63" s="691"/>
      <c r="GUS63" s="691"/>
      <c r="GUT63" s="691"/>
      <c r="GUU63" s="691"/>
      <c r="GUV63" s="691"/>
      <c r="GUW63" s="691"/>
      <c r="GUX63" s="691"/>
      <c r="GUY63" s="691"/>
      <c r="GUZ63" s="691"/>
      <c r="GVA63" s="691"/>
      <c r="GVB63" s="691"/>
      <c r="GVC63" s="691"/>
      <c r="GVD63" s="691"/>
      <c r="GVE63" s="691"/>
      <c r="GVF63" s="691"/>
      <c r="GVG63" s="691"/>
      <c r="GVH63" s="691"/>
      <c r="GVI63" s="691"/>
      <c r="GVJ63" s="691"/>
      <c r="GVK63" s="691"/>
      <c r="GVL63" s="691"/>
      <c r="GVM63" s="691"/>
      <c r="GVN63" s="691"/>
      <c r="GVO63" s="691"/>
      <c r="GVP63" s="691"/>
      <c r="GVQ63" s="691"/>
      <c r="GVR63" s="691"/>
      <c r="GVS63" s="691"/>
      <c r="GVT63" s="691"/>
      <c r="GVU63" s="691"/>
      <c r="GVV63" s="691"/>
      <c r="GVW63" s="691"/>
      <c r="GVX63" s="691"/>
      <c r="GVY63" s="691"/>
      <c r="GVZ63" s="691"/>
      <c r="GWA63" s="691"/>
      <c r="GWB63" s="691"/>
      <c r="GWC63" s="691"/>
      <c r="GWD63" s="691"/>
      <c r="GWE63" s="691"/>
      <c r="GWF63" s="691"/>
      <c r="GWG63" s="691"/>
      <c r="GWH63" s="691"/>
      <c r="GWI63" s="691"/>
      <c r="GWJ63" s="691"/>
      <c r="GWK63" s="691"/>
      <c r="GWL63" s="691"/>
      <c r="GWM63" s="691"/>
      <c r="GWN63" s="691"/>
      <c r="GWO63" s="691"/>
      <c r="GWP63" s="691"/>
      <c r="GWQ63" s="691"/>
      <c r="GWR63" s="691"/>
      <c r="GWS63" s="691"/>
      <c r="GWT63" s="691"/>
      <c r="GWU63" s="691"/>
      <c r="GWV63" s="691"/>
      <c r="GWW63" s="691"/>
      <c r="GWX63" s="691"/>
      <c r="GWY63" s="691"/>
      <c r="GWZ63" s="691"/>
      <c r="GXA63" s="691"/>
      <c r="GXB63" s="691"/>
      <c r="GXC63" s="691"/>
      <c r="GXD63" s="691"/>
      <c r="GXE63" s="691"/>
      <c r="GXF63" s="691"/>
      <c r="GXG63" s="691"/>
      <c r="GXH63" s="691"/>
      <c r="GXI63" s="691"/>
      <c r="GXJ63" s="691"/>
      <c r="GXK63" s="691"/>
      <c r="GXL63" s="691"/>
      <c r="GXM63" s="691"/>
      <c r="GXN63" s="691"/>
      <c r="GXO63" s="691"/>
      <c r="GXP63" s="691"/>
      <c r="GXQ63" s="691"/>
      <c r="GXR63" s="691"/>
      <c r="GXS63" s="691"/>
      <c r="GXT63" s="691"/>
      <c r="GXU63" s="691"/>
      <c r="GXV63" s="691"/>
      <c r="GXW63" s="691"/>
      <c r="GXX63" s="691"/>
      <c r="GXY63" s="691"/>
      <c r="GXZ63" s="691"/>
      <c r="GYA63" s="691"/>
      <c r="GYB63" s="691"/>
      <c r="GYC63" s="691"/>
      <c r="GYD63" s="691"/>
      <c r="GYE63" s="691"/>
      <c r="GYF63" s="691"/>
      <c r="GYG63" s="691"/>
      <c r="GYH63" s="691"/>
      <c r="GYI63" s="691"/>
      <c r="GYJ63" s="691"/>
      <c r="GYK63" s="691"/>
      <c r="GYL63" s="691"/>
      <c r="GYM63" s="691"/>
      <c r="GYN63" s="691"/>
      <c r="GYO63" s="691"/>
      <c r="GYP63" s="691"/>
      <c r="GYQ63" s="691"/>
      <c r="GYR63" s="691"/>
      <c r="GYS63" s="691"/>
      <c r="GYT63" s="691"/>
      <c r="GYU63" s="691"/>
      <c r="GYV63" s="691"/>
      <c r="GYW63" s="691"/>
      <c r="GYX63" s="691"/>
      <c r="GYY63" s="691"/>
      <c r="GYZ63" s="691"/>
      <c r="GZA63" s="691"/>
      <c r="GZB63" s="691"/>
      <c r="GZC63" s="691"/>
      <c r="GZD63" s="691"/>
      <c r="GZE63" s="691"/>
      <c r="GZF63" s="691"/>
      <c r="GZG63" s="691"/>
      <c r="GZH63" s="691"/>
      <c r="GZI63" s="691"/>
      <c r="GZJ63" s="691"/>
      <c r="GZK63" s="691"/>
      <c r="GZL63" s="691"/>
      <c r="GZM63" s="691"/>
      <c r="GZN63" s="691"/>
      <c r="GZO63" s="691"/>
      <c r="GZP63" s="691"/>
      <c r="GZQ63" s="691"/>
      <c r="GZR63" s="691"/>
      <c r="GZS63" s="691"/>
      <c r="GZT63" s="691"/>
      <c r="GZU63" s="691"/>
      <c r="GZV63" s="691"/>
      <c r="GZW63" s="691"/>
      <c r="GZX63" s="691"/>
      <c r="GZY63" s="691"/>
      <c r="GZZ63" s="691"/>
      <c r="HAA63" s="691"/>
      <c r="HAB63" s="691"/>
      <c r="HAC63" s="691"/>
      <c r="HAD63" s="691"/>
      <c r="HAE63" s="691"/>
      <c r="HAF63" s="691"/>
      <c r="HAG63" s="691"/>
      <c r="HAH63" s="691"/>
      <c r="HAI63" s="691"/>
      <c r="HAJ63" s="691"/>
      <c r="HAK63" s="691"/>
      <c r="HAL63" s="691"/>
      <c r="HAM63" s="691"/>
      <c r="HAN63" s="691"/>
      <c r="HAO63" s="691"/>
      <c r="HAP63" s="691"/>
      <c r="HAQ63" s="691"/>
      <c r="HAR63" s="691"/>
      <c r="HAS63" s="691"/>
      <c r="HAT63" s="691"/>
      <c r="HAU63" s="691"/>
      <c r="HAV63" s="691"/>
      <c r="HAW63" s="691"/>
      <c r="HAX63" s="691"/>
      <c r="HAY63" s="691"/>
      <c r="HAZ63" s="691"/>
      <c r="HBA63" s="691"/>
      <c r="HBB63" s="691"/>
      <c r="HBC63" s="691"/>
      <c r="HBD63" s="691"/>
      <c r="HBE63" s="691"/>
      <c r="HBF63" s="691"/>
      <c r="HBG63" s="691"/>
      <c r="HBH63" s="691"/>
      <c r="HBI63" s="691"/>
      <c r="HBJ63" s="691"/>
      <c r="HBK63" s="691"/>
      <c r="HBL63" s="691"/>
      <c r="HBM63" s="691"/>
      <c r="HBN63" s="691"/>
      <c r="HBO63" s="691"/>
      <c r="HBP63" s="691"/>
      <c r="HBQ63" s="691"/>
      <c r="HBR63" s="691"/>
      <c r="HBS63" s="691"/>
      <c r="HBT63" s="691"/>
      <c r="HBU63" s="691"/>
      <c r="HBV63" s="691"/>
      <c r="HBW63" s="691"/>
      <c r="HBX63" s="691"/>
      <c r="HBY63" s="691"/>
      <c r="HBZ63" s="691"/>
      <c r="HCA63" s="691"/>
      <c r="HCB63" s="691"/>
      <c r="HCC63" s="691"/>
      <c r="HCD63" s="691"/>
      <c r="HCE63" s="691"/>
      <c r="HCF63" s="691"/>
      <c r="HCG63" s="691"/>
      <c r="HCH63" s="691"/>
      <c r="HCI63" s="691"/>
      <c r="HCJ63" s="691"/>
      <c r="HCK63" s="691"/>
      <c r="HCL63" s="691"/>
      <c r="HCM63" s="691"/>
      <c r="HCN63" s="691"/>
      <c r="HCO63" s="691"/>
      <c r="HCP63" s="691"/>
      <c r="HCQ63" s="691"/>
      <c r="HCR63" s="691"/>
      <c r="HCS63" s="691"/>
      <c r="HCT63" s="691"/>
      <c r="HCU63" s="691"/>
      <c r="HCV63" s="691"/>
      <c r="HCW63" s="691"/>
      <c r="HCX63" s="691"/>
      <c r="HCY63" s="691"/>
      <c r="HCZ63" s="691"/>
      <c r="HDA63" s="691"/>
      <c r="HDB63" s="691"/>
      <c r="HDC63" s="691"/>
      <c r="HDD63" s="691"/>
      <c r="HDE63" s="691"/>
      <c r="HDF63" s="691"/>
      <c r="HDG63" s="691"/>
      <c r="HDH63" s="691"/>
      <c r="HDI63" s="691"/>
      <c r="HDJ63" s="691"/>
      <c r="HDK63" s="691"/>
      <c r="HDL63" s="691"/>
      <c r="HDM63" s="691"/>
      <c r="HDN63" s="691"/>
      <c r="HDO63" s="691"/>
      <c r="HDP63" s="691"/>
      <c r="HDQ63" s="691"/>
      <c r="HDR63" s="691"/>
      <c r="HDS63" s="691"/>
      <c r="HDT63" s="691"/>
      <c r="HDU63" s="691"/>
      <c r="HDV63" s="691"/>
      <c r="HDW63" s="691"/>
      <c r="HDX63" s="691"/>
      <c r="HDY63" s="691"/>
      <c r="HDZ63" s="691"/>
      <c r="HEA63" s="691"/>
      <c r="HEB63" s="691"/>
      <c r="HEC63" s="691"/>
      <c r="HED63" s="691"/>
      <c r="HEE63" s="691"/>
      <c r="HEF63" s="691"/>
      <c r="HEG63" s="691"/>
      <c r="HEH63" s="691"/>
      <c r="HEI63" s="691"/>
      <c r="HEJ63" s="691"/>
      <c r="HEK63" s="691"/>
      <c r="HEL63" s="691"/>
      <c r="HEM63" s="691"/>
      <c r="HEN63" s="691"/>
      <c r="HEO63" s="691"/>
      <c r="HEP63" s="691"/>
      <c r="HEQ63" s="691"/>
      <c r="HER63" s="691"/>
      <c r="HES63" s="691"/>
      <c r="HET63" s="691"/>
      <c r="HEU63" s="691"/>
      <c r="HEV63" s="691"/>
      <c r="HEW63" s="691"/>
      <c r="HEX63" s="691"/>
      <c r="HEY63" s="691"/>
      <c r="HEZ63" s="691"/>
      <c r="HFA63" s="691"/>
      <c r="HFB63" s="691"/>
      <c r="HFC63" s="691"/>
      <c r="HFD63" s="691"/>
      <c r="HFE63" s="691"/>
      <c r="HFF63" s="691"/>
      <c r="HFG63" s="691"/>
      <c r="HFH63" s="691"/>
      <c r="HFI63" s="691"/>
      <c r="HFJ63" s="691"/>
      <c r="HFK63" s="691"/>
      <c r="HFL63" s="691"/>
      <c r="HFM63" s="691"/>
      <c r="HFN63" s="691"/>
      <c r="HFO63" s="691"/>
      <c r="HFP63" s="691"/>
      <c r="HFQ63" s="691"/>
      <c r="HFR63" s="691"/>
      <c r="HFS63" s="691"/>
      <c r="HFT63" s="691"/>
      <c r="HFU63" s="691"/>
      <c r="HFV63" s="691"/>
      <c r="HFW63" s="691"/>
      <c r="HFX63" s="691"/>
      <c r="HFY63" s="691"/>
      <c r="HFZ63" s="691"/>
      <c r="HGA63" s="691"/>
      <c r="HGB63" s="691"/>
      <c r="HGC63" s="691"/>
      <c r="HGD63" s="691"/>
      <c r="HGE63" s="691"/>
      <c r="HGF63" s="691"/>
      <c r="HGG63" s="691"/>
      <c r="HGH63" s="691"/>
      <c r="HGI63" s="691"/>
      <c r="HGJ63" s="691"/>
      <c r="HGK63" s="691"/>
      <c r="HGL63" s="691"/>
      <c r="HGM63" s="691"/>
      <c r="HGN63" s="691"/>
      <c r="HGO63" s="691"/>
      <c r="HGP63" s="691"/>
      <c r="HGQ63" s="691"/>
      <c r="HGR63" s="691"/>
      <c r="HGS63" s="691"/>
      <c r="HGT63" s="691"/>
      <c r="HGU63" s="691"/>
      <c r="HGV63" s="691"/>
      <c r="HGW63" s="691"/>
      <c r="HGX63" s="691"/>
      <c r="HGY63" s="691"/>
      <c r="HGZ63" s="691"/>
      <c r="HHA63" s="691"/>
      <c r="HHB63" s="691"/>
      <c r="HHC63" s="691"/>
      <c r="HHD63" s="691"/>
      <c r="HHE63" s="691"/>
      <c r="HHF63" s="691"/>
      <c r="HHG63" s="691"/>
      <c r="HHH63" s="691"/>
      <c r="HHI63" s="691"/>
      <c r="HHJ63" s="691"/>
      <c r="HHK63" s="691"/>
      <c r="HHL63" s="691"/>
      <c r="HHM63" s="691"/>
      <c r="HHN63" s="691"/>
      <c r="HHO63" s="691"/>
      <c r="HHP63" s="691"/>
      <c r="HHQ63" s="691"/>
      <c r="HHR63" s="691"/>
      <c r="HHS63" s="691"/>
      <c r="HHT63" s="691"/>
      <c r="HHU63" s="691"/>
      <c r="HHV63" s="691"/>
      <c r="HHW63" s="691"/>
      <c r="HHX63" s="691"/>
      <c r="HHY63" s="691"/>
      <c r="HHZ63" s="691"/>
      <c r="HIA63" s="691"/>
      <c r="HIB63" s="691"/>
      <c r="HIC63" s="691"/>
      <c r="HID63" s="691"/>
      <c r="HIE63" s="691"/>
      <c r="HIF63" s="691"/>
      <c r="HIG63" s="691"/>
      <c r="HIH63" s="691"/>
      <c r="HII63" s="691"/>
      <c r="HIJ63" s="691"/>
      <c r="HIK63" s="691"/>
      <c r="HIL63" s="691"/>
      <c r="HIM63" s="691"/>
      <c r="HIN63" s="691"/>
      <c r="HIO63" s="691"/>
      <c r="HIP63" s="691"/>
      <c r="HIQ63" s="691"/>
      <c r="HIR63" s="691"/>
      <c r="HIS63" s="691"/>
      <c r="HIT63" s="691"/>
      <c r="HIU63" s="691"/>
      <c r="HIV63" s="691"/>
      <c r="HIW63" s="691"/>
      <c r="HIX63" s="691"/>
      <c r="HIY63" s="691"/>
      <c r="HIZ63" s="691"/>
      <c r="HJA63" s="691"/>
      <c r="HJB63" s="691"/>
      <c r="HJC63" s="691"/>
      <c r="HJD63" s="691"/>
      <c r="HJE63" s="691"/>
      <c r="HJF63" s="691"/>
      <c r="HJG63" s="691"/>
      <c r="HJH63" s="691"/>
      <c r="HJI63" s="691"/>
      <c r="HJJ63" s="691"/>
      <c r="HJK63" s="691"/>
      <c r="HJL63" s="691"/>
      <c r="HJM63" s="691"/>
      <c r="HJN63" s="691"/>
      <c r="HJO63" s="691"/>
      <c r="HJP63" s="691"/>
      <c r="HJQ63" s="691"/>
      <c r="HJR63" s="691"/>
      <c r="HJS63" s="691"/>
      <c r="HJT63" s="691"/>
      <c r="HJU63" s="691"/>
      <c r="HJV63" s="691"/>
      <c r="HJW63" s="691"/>
      <c r="HJX63" s="691"/>
      <c r="HJY63" s="691"/>
      <c r="HJZ63" s="691"/>
      <c r="HKA63" s="691"/>
      <c r="HKB63" s="691"/>
      <c r="HKC63" s="691"/>
      <c r="HKD63" s="691"/>
      <c r="HKE63" s="691"/>
      <c r="HKF63" s="691"/>
      <c r="HKG63" s="691"/>
      <c r="HKH63" s="691"/>
      <c r="HKI63" s="691"/>
      <c r="HKJ63" s="691"/>
      <c r="HKK63" s="691"/>
      <c r="HKL63" s="691"/>
      <c r="HKM63" s="691"/>
      <c r="HKN63" s="691"/>
      <c r="HKO63" s="691"/>
      <c r="HKP63" s="691"/>
      <c r="HKQ63" s="691"/>
      <c r="HKR63" s="691"/>
      <c r="HKS63" s="691"/>
      <c r="HKT63" s="691"/>
      <c r="HKU63" s="691"/>
      <c r="HKV63" s="691"/>
      <c r="HKW63" s="691"/>
      <c r="HKX63" s="691"/>
      <c r="HKY63" s="691"/>
      <c r="HKZ63" s="691"/>
      <c r="HLA63" s="691"/>
      <c r="HLB63" s="691"/>
      <c r="HLC63" s="691"/>
      <c r="HLD63" s="691"/>
      <c r="HLE63" s="691"/>
      <c r="HLF63" s="691"/>
      <c r="HLG63" s="691"/>
      <c r="HLH63" s="691"/>
      <c r="HLI63" s="691"/>
      <c r="HLJ63" s="691"/>
      <c r="HLK63" s="691"/>
      <c r="HLL63" s="691"/>
      <c r="HLM63" s="691"/>
      <c r="HLN63" s="691"/>
      <c r="HLO63" s="691"/>
      <c r="HLP63" s="691"/>
      <c r="HLQ63" s="691"/>
      <c r="HLR63" s="691"/>
      <c r="HLS63" s="691"/>
      <c r="HLT63" s="691"/>
      <c r="HLU63" s="691"/>
      <c r="HLV63" s="691"/>
      <c r="HLW63" s="691"/>
      <c r="HLX63" s="691"/>
      <c r="HLY63" s="691"/>
      <c r="HLZ63" s="691"/>
      <c r="HMA63" s="691"/>
      <c r="HMB63" s="691"/>
      <c r="HMC63" s="691"/>
      <c r="HMD63" s="691"/>
      <c r="HME63" s="691"/>
      <c r="HMF63" s="691"/>
      <c r="HMG63" s="691"/>
      <c r="HMH63" s="691"/>
      <c r="HMI63" s="691"/>
      <c r="HMJ63" s="691"/>
      <c r="HMK63" s="691"/>
      <c r="HML63" s="691"/>
      <c r="HMM63" s="691"/>
      <c r="HMN63" s="691"/>
      <c r="HMO63" s="691"/>
      <c r="HMP63" s="691"/>
      <c r="HMQ63" s="691"/>
      <c r="HMR63" s="691"/>
      <c r="HMS63" s="691"/>
      <c r="HMT63" s="691"/>
      <c r="HMU63" s="691"/>
      <c r="HMV63" s="691"/>
      <c r="HMW63" s="691"/>
      <c r="HMX63" s="691"/>
      <c r="HMY63" s="691"/>
      <c r="HMZ63" s="691"/>
      <c r="HNA63" s="691"/>
      <c r="HNB63" s="691"/>
      <c r="HNC63" s="691"/>
      <c r="HND63" s="691"/>
      <c r="HNE63" s="691"/>
      <c r="HNF63" s="691"/>
      <c r="HNG63" s="691"/>
      <c r="HNH63" s="691"/>
      <c r="HNI63" s="691"/>
      <c r="HNJ63" s="691"/>
      <c r="HNK63" s="691"/>
      <c r="HNL63" s="691"/>
      <c r="HNM63" s="691"/>
      <c r="HNN63" s="691"/>
      <c r="HNO63" s="691"/>
      <c r="HNP63" s="691"/>
      <c r="HNQ63" s="691"/>
      <c r="HNR63" s="691"/>
      <c r="HNS63" s="691"/>
      <c r="HNT63" s="691"/>
      <c r="HNU63" s="691"/>
      <c r="HNV63" s="691"/>
      <c r="HNW63" s="691"/>
      <c r="HNX63" s="691"/>
      <c r="HNY63" s="691"/>
      <c r="HNZ63" s="691"/>
      <c r="HOA63" s="691"/>
      <c r="HOB63" s="691"/>
      <c r="HOC63" s="691"/>
      <c r="HOD63" s="691"/>
      <c r="HOE63" s="691"/>
      <c r="HOF63" s="691"/>
      <c r="HOG63" s="691"/>
      <c r="HOH63" s="691"/>
      <c r="HOI63" s="691"/>
      <c r="HOJ63" s="691"/>
      <c r="HOK63" s="691"/>
      <c r="HOL63" s="691"/>
      <c r="HOM63" s="691"/>
      <c r="HON63" s="691"/>
      <c r="HOO63" s="691"/>
      <c r="HOP63" s="691"/>
      <c r="HOQ63" s="691"/>
      <c r="HOR63" s="691"/>
      <c r="HOS63" s="691"/>
      <c r="HOT63" s="691"/>
      <c r="HOU63" s="691"/>
      <c r="HOV63" s="691"/>
      <c r="HOW63" s="691"/>
      <c r="HOX63" s="691"/>
      <c r="HOY63" s="691"/>
      <c r="HOZ63" s="691"/>
      <c r="HPA63" s="691"/>
      <c r="HPB63" s="691"/>
      <c r="HPC63" s="691"/>
      <c r="HPD63" s="691"/>
      <c r="HPE63" s="691"/>
      <c r="HPF63" s="691"/>
      <c r="HPG63" s="691"/>
      <c r="HPH63" s="691"/>
      <c r="HPI63" s="691"/>
      <c r="HPJ63" s="691"/>
      <c r="HPK63" s="691"/>
      <c r="HPL63" s="691"/>
      <c r="HPM63" s="691"/>
      <c r="HPN63" s="691"/>
      <c r="HPO63" s="691"/>
      <c r="HPP63" s="691"/>
      <c r="HPQ63" s="691"/>
      <c r="HPR63" s="691"/>
      <c r="HPS63" s="691"/>
      <c r="HPT63" s="691"/>
      <c r="HPU63" s="691"/>
      <c r="HPV63" s="691"/>
      <c r="HPW63" s="691"/>
      <c r="HPX63" s="691"/>
      <c r="HPY63" s="691"/>
      <c r="HPZ63" s="691"/>
      <c r="HQA63" s="691"/>
      <c r="HQB63" s="691"/>
      <c r="HQC63" s="691"/>
      <c r="HQD63" s="691"/>
      <c r="HQE63" s="691"/>
      <c r="HQF63" s="691"/>
      <c r="HQG63" s="691"/>
      <c r="HQH63" s="691"/>
      <c r="HQI63" s="691"/>
      <c r="HQJ63" s="691"/>
      <c r="HQK63" s="691"/>
      <c r="HQL63" s="691"/>
      <c r="HQM63" s="691"/>
      <c r="HQN63" s="691"/>
      <c r="HQO63" s="691"/>
      <c r="HQP63" s="691"/>
      <c r="HQQ63" s="691"/>
      <c r="HQR63" s="691"/>
      <c r="HQS63" s="691"/>
      <c r="HQT63" s="691"/>
      <c r="HQU63" s="691"/>
      <c r="HQV63" s="691"/>
      <c r="HQW63" s="691"/>
      <c r="HQX63" s="691"/>
      <c r="HQY63" s="691"/>
      <c r="HQZ63" s="691"/>
      <c r="HRA63" s="691"/>
      <c r="HRB63" s="691"/>
      <c r="HRC63" s="691"/>
      <c r="HRD63" s="691"/>
      <c r="HRE63" s="691"/>
      <c r="HRF63" s="691"/>
      <c r="HRG63" s="691"/>
      <c r="HRH63" s="691"/>
      <c r="HRI63" s="691"/>
      <c r="HRJ63" s="691"/>
      <c r="HRK63" s="691"/>
      <c r="HRL63" s="691"/>
      <c r="HRM63" s="691"/>
      <c r="HRN63" s="691"/>
      <c r="HRO63" s="691"/>
      <c r="HRP63" s="691"/>
      <c r="HRQ63" s="691"/>
      <c r="HRR63" s="691"/>
      <c r="HRS63" s="691"/>
      <c r="HRT63" s="691"/>
      <c r="HRU63" s="691"/>
      <c r="HRV63" s="691"/>
      <c r="HRW63" s="691"/>
      <c r="HRX63" s="691"/>
      <c r="HRY63" s="691"/>
      <c r="HRZ63" s="691"/>
      <c r="HSA63" s="691"/>
      <c r="HSB63" s="691"/>
      <c r="HSC63" s="691"/>
      <c r="HSD63" s="691"/>
      <c r="HSE63" s="691"/>
      <c r="HSF63" s="691"/>
      <c r="HSG63" s="691"/>
      <c r="HSH63" s="691"/>
      <c r="HSI63" s="691"/>
      <c r="HSJ63" s="691"/>
      <c r="HSK63" s="691"/>
      <c r="HSL63" s="691"/>
      <c r="HSM63" s="691"/>
      <c r="HSN63" s="691"/>
      <c r="HSO63" s="691"/>
      <c r="HSP63" s="691"/>
      <c r="HSQ63" s="691"/>
      <c r="HSR63" s="691"/>
      <c r="HSS63" s="691"/>
      <c r="HST63" s="691"/>
      <c r="HSU63" s="691"/>
      <c r="HSV63" s="691"/>
      <c r="HSW63" s="691"/>
      <c r="HSX63" s="691"/>
      <c r="HSY63" s="691"/>
      <c r="HSZ63" s="691"/>
      <c r="HTA63" s="691"/>
      <c r="HTB63" s="691"/>
      <c r="HTC63" s="691"/>
      <c r="HTD63" s="691"/>
      <c r="HTE63" s="691"/>
      <c r="HTF63" s="691"/>
      <c r="HTG63" s="691"/>
      <c r="HTH63" s="691"/>
      <c r="HTI63" s="691"/>
      <c r="HTJ63" s="691"/>
      <c r="HTK63" s="691"/>
      <c r="HTL63" s="691"/>
      <c r="HTM63" s="691"/>
      <c r="HTN63" s="691"/>
      <c r="HTO63" s="691"/>
      <c r="HTP63" s="691"/>
      <c r="HTQ63" s="691"/>
      <c r="HTR63" s="691"/>
      <c r="HTS63" s="691"/>
      <c r="HTT63" s="691"/>
      <c r="HTU63" s="691"/>
      <c r="HTV63" s="691"/>
      <c r="HTW63" s="691"/>
      <c r="HTX63" s="691"/>
      <c r="HTY63" s="691"/>
      <c r="HTZ63" s="691"/>
      <c r="HUA63" s="691"/>
      <c r="HUB63" s="691"/>
      <c r="HUC63" s="691"/>
      <c r="HUD63" s="691"/>
      <c r="HUE63" s="691"/>
      <c r="HUF63" s="691"/>
      <c r="HUG63" s="691"/>
      <c r="HUH63" s="691"/>
      <c r="HUI63" s="691"/>
      <c r="HUJ63" s="691"/>
      <c r="HUK63" s="691"/>
      <c r="HUL63" s="691"/>
      <c r="HUM63" s="691"/>
      <c r="HUN63" s="691"/>
      <c r="HUO63" s="691"/>
      <c r="HUP63" s="691"/>
      <c r="HUQ63" s="691"/>
      <c r="HUR63" s="691"/>
      <c r="HUS63" s="691"/>
      <c r="HUT63" s="691"/>
      <c r="HUU63" s="691"/>
      <c r="HUV63" s="691"/>
      <c r="HUW63" s="691"/>
      <c r="HUX63" s="691"/>
      <c r="HUY63" s="691"/>
      <c r="HUZ63" s="691"/>
      <c r="HVA63" s="691"/>
      <c r="HVB63" s="691"/>
      <c r="HVC63" s="691"/>
      <c r="HVD63" s="691"/>
      <c r="HVE63" s="691"/>
      <c r="HVF63" s="691"/>
      <c r="HVG63" s="691"/>
      <c r="HVH63" s="691"/>
      <c r="HVI63" s="691"/>
      <c r="HVJ63" s="691"/>
      <c r="HVK63" s="691"/>
      <c r="HVL63" s="691"/>
      <c r="HVM63" s="691"/>
      <c r="HVN63" s="691"/>
      <c r="HVO63" s="691"/>
      <c r="HVP63" s="691"/>
      <c r="HVQ63" s="691"/>
      <c r="HVR63" s="691"/>
      <c r="HVS63" s="691"/>
      <c r="HVT63" s="691"/>
      <c r="HVU63" s="691"/>
      <c r="HVV63" s="691"/>
      <c r="HVW63" s="691"/>
      <c r="HVX63" s="691"/>
      <c r="HVY63" s="691"/>
      <c r="HVZ63" s="691"/>
      <c r="HWA63" s="691"/>
      <c r="HWB63" s="691"/>
      <c r="HWC63" s="691"/>
      <c r="HWD63" s="691"/>
      <c r="HWE63" s="691"/>
      <c r="HWF63" s="691"/>
      <c r="HWG63" s="691"/>
      <c r="HWH63" s="691"/>
      <c r="HWI63" s="691"/>
      <c r="HWJ63" s="691"/>
      <c r="HWK63" s="691"/>
      <c r="HWL63" s="691"/>
      <c r="HWM63" s="691"/>
      <c r="HWN63" s="691"/>
      <c r="HWO63" s="691"/>
      <c r="HWP63" s="691"/>
      <c r="HWQ63" s="691"/>
      <c r="HWR63" s="691"/>
      <c r="HWS63" s="691"/>
      <c r="HWT63" s="691"/>
      <c r="HWU63" s="691"/>
      <c r="HWV63" s="691"/>
      <c r="HWW63" s="691"/>
      <c r="HWX63" s="691"/>
      <c r="HWY63" s="691"/>
      <c r="HWZ63" s="691"/>
      <c r="HXA63" s="691"/>
      <c r="HXB63" s="691"/>
      <c r="HXC63" s="691"/>
      <c r="HXD63" s="691"/>
      <c r="HXE63" s="691"/>
      <c r="HXF63" s="691"/>
      <c r="HXG63" s="691"/>
      <c r="HXH63" s="691"/>
      <c r="HXI63" s="691"/>
      <c r="HXJ63" s="691"/>
      <c r="HXK63" s="691"/>
      <c r="HXL63" s="691"/>
      <c r="HXM63" s="691"/>
      <c r="HXN63" s="691"/>
      <c r="HXO63" s="691"/>
      <c r="HXP63" s="691"/>
      <c r="HXQ63" s="691"/>
      <c r="HXR63" s="691"/>
      <c r="HXS63" s="691"/>
      <c r="HXT63" s="691"/>
      <c r="HXU63" s="691"/>
      <c r="HXV63" s="691"/>
      <c r="HXW63" s="691"/>
      <c r="HXX63" s="691"/>
      <c r="HXY63" s="691"/>
      <c r="HXZ63" s="691"/>
      <c r="HYA63" s="691"/>
      <c r="HYB63" s="691"/>
      <c r="HYC63" s="691"/>
      <c r="HYD63" s="691"/>
      <c r="HYE63" s="691"/>
      <c r="HYF63" s="691"/>
      <c r="HYG63" s="691"/>
      <c r="HYH63" s="691"/>
      <c r="HYI63" s="691"/>
      <c r="HYJ63" s="691"/>
      <c r="HYK63" s="691"/>
      <c r="HYL63" s="691"/>
      <c r="HYM63" s="691"/>
      <c r="HYN63" s="691"/>
      <c r="HYO63" s="691"/>
      <c r="HYP63" s="691"/>
      <c r="HYQ63" s="691"/>
      <c r="HYR63" s="691"/>
      <c r="HYS63" s="691"/>
      <c r="HYT63" s="691"/>
      <c r="HYU63" s="691"/>
      <c r="HYV63" s="691"/>
      <c r="HYW63" s="691"/>
      <c r="HYX63" s="691"/>
      <c r="HYY63" s="691"/>
      <c r="HYZ63" s="691"/>
      <c r="HZA63" s="691"/>
      <c r="HZB63" s="691"/>
      <c r="HZC63" s="691"/>
      <c r="HZD63" s="691"/>
      <c r="HZE63" s="691"/>
      <c r="HZF63" s="691"/>
      <c r="HZG63" s="691"/>
      <c r="HZH63" s="691"/>
      <c r="HZI63" s="691"/>
      <c r="HZJ63" s="691"/>
      <c r="HZK63" s="691"/>
      <c r="HZL63" s="691"/>
      <c r="HZM63" s="691"/>
      <c r="HZN63" s="691"/>
      <c r="HZO63" s="691"/>
      <c r="HZP63" s="691"/>
      <c r="HZQ63" s="691"/>
      <c r="HZR63" s="691"/>
      <c r="HZS63" s="691"/>
      <c r="HZT63" s="691"/>
      <c r="HZU63" s="691"/>
      <c r="HZV63" s="691"/>
      <c r="HZW63" s="691"/>
      <c r="HZX63" s="691"/>
      <c r="HZY63" s="691"/>
      <c r="HZZ63" s="691"/>
      <c r="IAA63" s="691"/>
      <c r="IAB63" s="691"/>
      <c r="IAC63" s="691"/>
      <c r="IAD63" s="691"/>
      <c r="IAE63" s="691"/>
      <c r="IAF63" s="691"/>
      <c r="IAG63" s="691"/>
      <c r="IAH63" s="691"/>
      <c r="IAI63" s="691"/>
      <c r="IAJ63" s="691"/>
      <c r="IAK63" s="691"/>
      <c r="IAL63" s="691"/>
      <c r="IAM63" s="691"/>
      <c r="IAN63" s="691"/>
      <c r="IAO63" s="691"/>
      <c r="IAP63" s="691"/>
      <c r="IAQ63" s="691"/>
      <c r="IAR63" s="691"/>
      <c r="IAS63" s="691"/>
      <c r="IAT63" s="691"/>
      <c r="IAU63" s="691"/>
      <c r="IAV63" s="691"/>
      <c r="IAW63" s="691"/>
      <c r="IAX63" s="691"/>
      <c r="IAY63" s="691"/>
      <c r="IAZ63" s="691"/>
      <c r="IBA63" s="691"/>
      <c r="IBB63" s="691"/>
      <c r="IBC63" s="691"/>
      <c r="IBD63" s="691"/>
      <c r="IBE63" s="691"/>
      <c r="IBF63" s="691"/>
      <c r="IBG63" s="691"/>
      <c r="IBH63" s="691"/>
      <c r="IBI63" s="691"/>
      <c r="IBJ63" s="691"/>
      <c r="IBK63" s="691"/>
      <c r="IBL63" s="691"/>
      <c r="IBM63" s="691"/>
      <c r="IBN63" s="691"/>
      <c r="IBO63" s="691"/>
      <c r="IBP63" s="691"/>
      <c r="IBQ63" s="691"/>
      <c r="IBR63" s="691"/>
      <c r="IBS63" s="691"/>
      <c r="IBT63" s="691"/>
      <c r="IBU63" s="691"/>
      <c r="IBV63" s="691"/>
      <c r="IBW63" s="691"/>
      <c r="IBX63" s="691"/>
      <c r="IBY63" s="691"/>
      <c r="IBZ63" s="691"/>
      <c r="ICA63" s="691"/>
      <c r="ICB63" s="691"/>
      <c r="ICC63" s="691"/>
      <c r="ICD63" s="691"/>
      <c r="ICE63" s="691"/>
      <c r="ICF63" s="691"/>
      <c r="ICG63" s="691"/>
      <c r="ICH63" s="691"/>
      <c r="ICI63" s="691"/>
      <c r="ICJ63" s="691"/>
      <c r="ICK63" s="691"/>
      <c r="ICL63" s="691"/>
      <c r="ICM63" s="691"/>
      <c r="ICN63" s="691"/>
      <c r="ICO63" s="691"/>
      <c r="ICP63" s="691"/>
      <c r="ICQ63" s="691"/>
      <c r="ICR63" s="691"/>
      <c r="ICS63" s="691"/>
      <c r="ICT63" s="691"/>
      <c r="ICU63" s="691"/>
      <c r="ICV63" s="691"/>
      <c r="ICW63" s="691"/>
      <c r="ICX63" s="691"/>
      <c r="ICY63" s="691"/>
      <c r="ICZ63" s="691"/>
      <c r="IDA63" s="691"/>
      <c r="IDB63" s="691"/>
      <c r="IDC63" s="691"/>
      <c r="IDD63" s="691"/>
      <c r="IDE63" s="691"/>
      <c r="IDF63" s="691"/>
      <c r="IDG63" s="691"/>
      <c r="IDH63" s="691"/>
      <c r="IDI63" s="691"/>
      <c r="IDJ63" s="691"/>
      <c r="IDK63" s="691"/>
      <c r="IDL63" s="691"/>
      <c r="IDM63" s="691"/>
      <c r="IDN63" s="691"/>
      <c r="IDO63" s="691"/>
      <c r="IDP63" s="691"/>
      <c r="IDQ63" s="691"/>
      <c r="IDR63" s="691"/>
      <c r="IDS63" s="691"/>
      <c r="IDT63" s="691"/>
      <c r="IDU63" s="691"/>
      <c r="IDV63" s="691"/>
      <c r="IDW63" s="691"/>
      <c r="IDX63" s="691"/>
      <c r="IDY63" s="691"/>
      <c r="IDZ63" s="691"/>
      <c r="IEA63" s="691"/>
      <c r="IEB63" s="691"/>
      <c r="IEC63" s="691"/>
      <c r="IED63" s="691"/>
      <c r="IEE63" s="691"/>
      <c r="IEF63" s="691"/>
      <c r="IEG63" s="691"/>
      <c r="IEH63" s="691"/>
      <c r="IEI63" s="691"/>
      <c r="IEJ63" s="691"/>
      <c r="IEK63" s="691"/>
      <c r="IEL63" s="691"/>
      <c r="IEM63" s="691"/>
      <c r="IEN63" s="691"/>
      <c r="IEO63" s="691"/>
      <c r="IEP63" s="691"/>
      <c r="IEQ63" s="691"/>
      <c r="IER63" s="691"/>
      <c r="IES63" s="691"/>
      <c r="IET63" s="691"/>
      <c r="IEU63" s="691"/>
      <c r="IEV63" s="691"/>
      <c r="IEW63" s="691"/>
      <c r="IEX63" s="691"/>
      <c r="IEY63" s="691"/>
      <c r="IEZ63" s="691"/>
      <c r="IFA63" s="691"/>
      <c r="IFB63" s="691"/>
      <c r="IFC63" s="691"/>
      <c r="IFD63" s="691"/>
      <c r="IFE63" s="691"/>
      <c r="IFF63" s="691"/>
      <c r="IFG63" s="691"/>
      <c r="IFH63" s="691"/>
      <c r="IFI63" s="691"/>
      <c r="IFJ63" s="691"/>
      <c r="IFK63" s="691"/>
      <c r="IFL63" s="691"/>
      <c r="IFM63" s="691"/>
      <c r="IFN63" s="691"/>
      <c r="IFO63" s="691"/>
      <c r="IFP63" s="691"/>
      <c r="IFQ63" s="691"/>
      <c r="IFR63" s="691"/>
      <c r="IFS63" s="691"/>
      <c r="IFT63" s="691"/>
      <c r="IFU63" s="691"/>
      <c r="IFV63" s="691"/>
      <c r="IFW63" s="691"/>
      <c r="IFX63" s="691"/>
      <c r="IFY63" s="691"/>
      <c r="IFZ63" s="691"/>
      <c r="IGA63" s="691"/>
      <c r="IGB63" s="691"/>
      <c r="IGC63" s="691"/>
      <c r="IGD63" s="691"/>
      <c r="IGE63" s="691"/>
      <c r="IGF63" s="691"/>
      <c r="IGG63" s="691"/>
      <c r="IGH63" s="691"/>
      <c r="IGI63" s="691"/>
      <c r="IGJ63" s="691"/>
      <c r="IGK63" s="691"/>
      <c r="IGL63" s="691"/>
      <c r="IGM63" s="691"/>
      <c r="IGN63" s="691"/>
      <c r="IGO63" s="691"/>
      <c r="IGP63" s="691"/>
      <c r="IGQ63" s="691"/>
      <c r="IGR63" s="691"/>
      <c r="IGS63" s="691"/>
      <c r="IGT63" s="691"/>
      <c r="IGU63" s="691"/>
      <c r="IGV63" s="691"/>
      <c r="IGW63" s="691"/>
      <c r="IGX63" s="691"/>
      <c r="IGY63" s="691"/>
      <c r="IGZ63" s="691"/>
      <c r="IHA63" s="691"/>
      <c r="IHB63" s="691"/>
      <c r="IHC63" s="691"/>
      <c r="IHD63" s="691"/>
      <c r="IHE63" s="691"/>
      <c r="IHF63" s="691"/>
      <c r="IHG63" s="691"/>
      <c r="IHH63" s="691"/>
      <c r="IHI63" s="691"/>
      <c r="IHJ63" s="691"/>
      <c r="IHK63" s="691"/>
      <c r="IHL63" s="691"/>
      <c r="IHM63" s="691"/>
      <c r="IHN63" s="691"/>
      <c r="IHO63" s="691"/>
      <c r="IHP63" s="691"/>
      <c r="IHQ63" s="691"/>
      <c r="IHR63" s="691"/>
      <c r="IHS63" s="691"/>
      <c r="IHT63" s="691"/>
      <c r="IHU63" s="691"/>
      <c r="IHV63" s="691"/>
      <c r="IHW63" s="691"/>
      <c r="IHX63" s="691"/>
      <c r="IHY63" s="691"/>
      <c r="IHZ63" s="691"/>
      <c r="IIA63" s="691"/>
      <c r="IIB63" s="691"/>
      <c r="IIC63" s="691"/>
      <c r="IID63" s="691"/>
      <c r="IIE63" s="691"/>
      <c r="IIF63" s="691"/>
      <c r="IIG63" s="691"/>
      <c r="IIH63" s="691"/>
      <c r="III63" s="691"/>
      <c r="IIJ63" s="691"/>
      <c r="IIK63" s="691"/>
      <c r="IIL63" s="691"/>
      <c r="IIM63" s="691"/>
      <c r="IIN63" s="691"/>
      <c r="IIO63" s="691"/>
      <c r="IIP63" s="691"/>
      <c r="IIQ63" s="691"/>
      <c r="IIR63" s="691"/>
      <c r="IIS63" s="691"/>
      <c r="IIT63" s="691"/>
      <c r="IIU63" s="691"/>
      <c r="IIV63" s="691"/>
      <c r="IIW63" s="691"/>
      <c r="IIX63" s="691"/>
      <c r="IIY63" s="691"/>
      <c r="IIZ63" s="691"/>
      <c r="IJA63" s="691"/>
      <c r="IJB63" s="691"/>
      <c r="IJC63" s="691"/>
      <c r="IJD63" s="691"/>
      <c r="IJE63" s="691"/>
      <c r="IJF63" s="691"/>
      <c r="IJG63" s="691"/>
      <c r="IJH63" s="691"/>
      <c r="IJI63" s="691"/>
      <c r="IJJ63" s="691"/>
      <c r="IJK63" s="691"/>
      <c r="IJL63" s="691"/>
      <c r="IJM63" s="691"/>
      <c r="IJN63" s="691"/>
      <c r="IJO63" s="691"/>
      <c r="IJP63" s="691"/>
      <c r="IJQ63" s="691"/>
      <c r="IJR63" s="691"/>
      <c r="IJS63" s="691"/>
      <c r="IJT63" s="691"/>
      <c r="IJU63" s="691"/>
      <c r="IJV63" s="691"/>
      <c r="IJW63" s="691"/>
      <c r="IJX63" s="691"/>
      <c r="IJY63" s="691"/>
      <c r="IJZ63" s="691"/>
      <c r="IKA63" s="691"/>
      <c r="IKB63" s="691"/>
      <c r="IKC63" s="691"/>
      <c r="IKD63" s="691"/>
      <c r="IKE63" s="691"/>
      <c r="IKF63" s="691"/>
      <c r="IKG63" s="691"/>
      <c r="IKH63" s="691"/>
      <c r="IKI63" s="691"/>
      <c r="IKJ63" s="691"/>
      <c r="IKK63" s="691"/>
      <c r="IKL63" s="691"/>
      <c r="IKM63" s="691"/>
      <c r="IKN63" s="691"/>
      <c r="IKO63" s="691"/>
      <c r="IKP63" s="691"/>
      <c r="IKQ63" s="691"/>
      <c r="IKR63" s="691"/>
      <c r="IKS63" s="691"/>
      <c r="IKT63" s="691"/>
      <c r="IKU63" s="691"/>
      <c r="IKV63" s="691"/>
      <c r="IKW63" s="691"/>
      <c r="IKX63" s="691"/>
      <c r="IKY63" s="691"/>
      <c r="IKZ63" s="691"/>
      <c r="ILA63" s="691"/>
      <c r="ILB63" s="691"/>
      <c r="ILC63" s="691"/>
      <c r="ILD63" s="691"/>
      <c r="ILE63" s="691"/>
      <c r="ILF63" s="691"/>
      <c r="ILG63" s="691"/>
      <c r="ILH63" s="691"/>
      <c r="ILI63" s="691"/>
      <c r="ILJ63" s="691"/>
      <c r="ILK63" s="691"/>
      <c r="ILL63" s="691"/>
      <c r="ILM63" s="691"/>
      <c r="ILN63" s="691"/>
      <c r="ILO63" s="691"/>
      <c r="ILP63" s="691"/>
      <c r="ILQ63" s="691"/>
      <c r="ILR63" s="691"/>
      <c r="ILS63" s="691"/>
      <c r="ILT63" s="691"/>
      <c r="ILU63" s="691"/>
      <c r="ILV63" s="691"/>
      <c r="ILW63" s="691"/>
      <c r="ILX63" s="691"/>
      <c r="ILY63" s="691"/>
      <c r="ILZ63" s="691"/>
      <c r="IMA63" s="691"/>
      <c r="IMB63" s="691"/>
      <c r="IMC63" s="691"/>
      <c r="IMD63" s="691"/>
      <c r="IME63" s="691"/>
      <c r="IMF63" s="691"/>
      <c r="IMG63" s="691"/>
      <c r="IMH63" s="691"/>
      <c r="IMI63" s="691"/>
      <c r="IMJ63" s="691"/>
      <c r="IMK63" s="691"/>
      <c r="IML63" s="691"/>
      <c r="IMM63" s="691"/>
      <c r="IMN63" s="691"/>
      <c r="IMO63" s="691"/>
      <c r="IMP63" s="691"/>
      <c r="IMQ63" s="691"/>
      <c r="IMR63" s="691"/>
      <c r="IMS63" s="691"/>
      <c r="IMT63" s="691"/>
      <c r="IMU63" s="691"/>
      <c r="IMV63" s="691"/>
      <c r="IMW63" s="691"/>
      <c r="IMX63" s="691"/>
      <c r="IMY63" s="691"/>
      <c r="IMZ63" s="691"/>
      <c r="INA63" s="691"/>
      <c r="INB63" s="691"/>
      <c r="INC63" s="691"/>
      <c r="IND63" s="691"/>
      <c r="INE63" s="691"/>
      <c r="INF63" s="691"/>
      <c r="ING63" s="691"/>
      <c r="INH63" s="691"/>
      <c r="INI63" s="691"/>
      <c r="INJ63" s="691"/>
      <c r="INK63" s="691"/>
      <c r="INL63" s="691"/>
      <c r="INM63" s="691"/>
      <c r="INN63" s="691"/>
      <c r="INO63" s="691"/>
      <c r="INP63" s="691"/>
      <c r="INQ63" s="691"/>
      <c r="INR63" s="691"/>
      <c r="INS63" s="691"/>
      <c r="INT63" s="691"/>
      <c r="INU63" s="691"/>
      <c r="INV63" s="691"/>
      <c r="INW63" s="691"/>
      <c r="INX63" s="691"/>
      <c r="INY63" s="691"/>
      <c r="INZ63" s="691"/>
      <c r="IOA63" s="691"/>
      <c r="IOB63" s="691"/>
      <c r="IOC63" s="691"/>
      <c r="IOD63" s="691"/>
      <c r="IOE63" s="691"/>
      <c r="IOF63" s="691"/>
      <c r="IOG63" s="691"/>
      <c r="IOH63" s="691"/>
      <c r="IOI63" s="691"/>
      <c r="IOJ63" s="691"/>
      <c r="IOK63" s="691"/>
      <c r="IOL63" s="691"/>
      <c r="IOM63" s="691"/>
      <c r="ION63" s="691"/>
      <c r="IOO63" s="691"/>
      <c r="IOP63" s="691"/>
      <c r="IOQ63" s="691"/>
      <c r="IOR63" s="691"/>
      <c r="IOS63" s="691"/>
      <c r="IOT63" s="691"/>
      <c r="IOU63" s="691"/>
      <c r="IOV63" s="691"/>
      <c r="IOW63" s="691"/>
      <c r="IOX63" s="691"/>
      <c r="IOY63" s="691"/>
      <c r="IOZ63" s="691"/>
      <c r="IPA63" s="691"/>
      <c r="IPB63" s="691"/>
      <c r="IPC63" s="691"/>
      <c r="IPD63" s="691"/>
      <c r="IPE63" s="691"/>
      <c r="IPF63" s="691"/>
      <c r="IPG63" s="691"/>
      <c r="IPH63" s="691"/>
      <c r="IPI63" s="691"/>
      <c r="IPJ63" s="691"/>
      <c r="IPK63" s="691"/>
      <c r="IPL63" s="691"/>
      <c r="IPM63" s="691"/>
      <c r="IPN63" s="691"/>
      <c r="IPO63" s="691"/>
      <c r="IPP63" s="691"/>
      <c r="IPQ63" s="691"/>
      <c r="IPR63" s="691"/>
      <c r="IPS63" s="691"/>
      <c r="IPT63" s="691"/>
      <c r="IPU63" s="691"/>
      <c r="IPV63" s="691"/>
      <c r="IPW63" s="691"/>
      <c r="IPX63" s="691"/>
      <c r="IPY63" s="691"/>
      <c r="IPZ63" s="691"/>
      <c r="IQA63" s="691"/>
      <c r="IQB63" s="691"/>
      <c r="IQC63" s="691"/>
      <c r="IQD63" s="691"/>
      <c r="IQE63" s="691"/>
      <c r="IQF63" s="691"/>
      <c r="IQG63" s="691"/>
      <c r="IQH63" s="691"/>
      <c r="IQI63" s="691"/>
      <c r="IQJ63" s="691"/>
      <c r="IQK63" s="691"/>
      <c r="IQL63" s="691"/>
      <c r="IQM63" s="691"/>
      <c r="IQN63" s="691"/>
      <c r="IQO63" s="691"/>
      <c r="IQP63" s="691"/>
      <c r="IQQ63" s="691"/>
      <c r="IQR63" s="691"/>
      <c r="IQS63" s="691"/>
      <c r="IQT63" s="691"/>
      <c r="IQU63" s="691"/>
      <c r="IQV63" s="691"/>
      <c r="IQW63" s="691"/>
      <c r="IQX63" s="691"/>
      <c r="IQY63" s="691"/>
      <c r="IQZ63" s="691"/>
      <c r="IRA63" s="691"/>
      <c r="IRB63" s="691"/>
      <c r="IRC63" s="691"/>
      <c r="IRD63" s="691"/>
      <c r="IRE63" s="691"/>
      <c r="IRF63" s="691"/>
      <c r="IRG63" s="691"/>
      <c r="IRH63" s="691"/>
      <c r="IRI63" s="691"/>
      <c r="IRJ63" s="691"/>
      <c r="IRK63" s="691"/>
      <c r="IRL63" s="691"/>
      <c r="IRM63" s="691"/>
      <c r="IRN63" s="691"/>
      <c r="IRO63" s="691"/>
      <c r="IRP63" s="691"/>
      <c r="IRQ63" s="691"/>
      <c r="IRR63" s="691"/>
      <c r="IRS63" s="691"/>
      <c r="IRT63" s="691"/>
      <c r="IRU63" s="691"/>
      <c r="IRV63" s="691"/>
      <c r="IRW63" s="691"/>
      <c r="IRX63" s="691"/>
      <c r="IRY63" s="691"/>
      <c r="IRZ63" s="691"/>
      <c r="ISA63" s="691"/>
      <c r="ISB63" s="691"/>
      <c r="ISC63" s="691"/>
      <c r="ISD63" s="691"/>
      <c r="ISE63" s="691"/>
      <c r="ISF63" s="691"/>
      <c r="ISG63" s="691"/>
      <c r="ISH63" s="691"/>
      <c r="ISI63" s="691"/>
      <c r="ISJ63" s="691"/>
      <c r="ISK63" s="691"/>
      <c r="ISL63" s="691"/>
      <c r="ISM63" s="691"/>
      <c r="ISN63" s="691"/>
      <c r="ISO63" s="691"/>
      <c r="ISP63" s="691"/>
      <c r="ISQ63" s="691"/>
      <c r="ISR63" s="691"/>
      <c r="ISS63" s="691"/>
      <c r="IST63" s="691"/>
      <c r="ISU63" s="691"/>
      <c r="ISV63" s="691"/>
      <c r="ISW63" s="691"/>
      <c r="ISX63" s="691"/>
      <c r="ISY63" s="691"/>
      <c r="ISZ63" s="691"/>
      <c r="ITA63" s="691"/>
      <c r="ITB63" s="691"/>
      <c r="ITC63" s="691"/>
      <c r="ITD63" s="691"/>
      <c r="ITE63" s="691"/>
      <c r="ITF63" s="691"/>
      <c r="ITG63" s="691"/>
      <c r="ITH63" s="691"/>
      <c r="ITI63" s="691"/>
      <c r="ITJ63" s="691"/>
      <c r="ITK63" s="691"/>
      <c r="ITL63" s="691"/>
      <c r="ITM63" s="691"/>
      <c r="ITN63" s="691"/>
      <c r="ITO63" s="691"/>
      <c r="ITP63" s="691"/>
      <c r="ITQ63" s="691"/>
      <c r="ITR63" s="691"/>
      <c r="ITS63" s="691"/>
      <c r="ITT63" s="691"/>
      <c r="ITU63" s="691"/>
      <c r="ITV63" s="691"/>
      <c r="ITW63" s="691"/>
      <c r="ITX63" s="691"/>
      <c r="ITY63" s="691"/>
      <c r="ITZ63" s="691"/>
      <c r="IUA63" s="691"/>
      <c r="IUB63" s="691"/>
      <c r="IUC63" s="691"/>
      <c r="IUD63" s="691"/>
      <c r="IUE63" s="691"/>
      <c r="IUF63" s="691"/>
      <c r="IUG63" s="691"/>
      <c r="IUH63" s="691"/>
      <c r="IUI63" s="691"/>
      <c r="IUJ63" s="691"/>
      <c r="IUK63" s="691"/>
      <c r="IUL63" s="691"/>
      <c r="IUM63" s="691"/>
      <c r="IUN63" s="691"/>
      <c r="IUO63" s="691"/>
      <c r="IUP63" s="691"/>
      <c r="IUQ63" s="691"/>
      <c r="IUR63" s="691"/>
      <c r="IUS63" s="691"/>
      <c r="IUT63" s="691"/>
      <c r="IUU63" s="691"/>
      <c r="IUV63" s="691"/>
      <c r="IUW63" s="691"/>
      <c r="IUX63" s="691"/>
      <c r="IUY63" s="691"/>
      <c r="IUZ63" s="691"/>
      <c r="IVA63" s="691"/>
      <c r="IVB63" s="691"/>
      <c r="IVC63" s="691"/>
      <c r="IVD63" s="691"/>
      <c r="IVE63" s="691"/>
      <c r="IVF63" s="691"/>
      <c r="IVG63" s="691"/>
      <c r="IVH63" s="691"/>
      <c r="IVI63" s="691"/>
      <c r="IVJ63" s="691"/>
      <c r="IVK63" s="691"/>
      <c r="IVL63" s="691"/>
      <c r="IVM63" s="691"/>
      <c r="IVN63" s="691"/>
      <c r="IVO63" s="691"/>
      <c r="IVP63" s="691"/>
      <c r="IVQ63" s="691"/>
      <c r="IVR63" s="691"/>
      <c r="IVS63" s="691"/>
      <c r="IVT63" s="691"/>
      <c r="IVU63" s="691"/>
      <c r="IVV63" s="691"/>
      <c r="IVW63" s="691"/>
      <c r="IVX63" s="691"/>
      <c r="IVY63" s="691"/>
      <c r="IVZ63" s="691"/>
      <c r="IWA63" s="691"/>
      <c r="IWB63" s="691"/>
      <c r="IWC63" s="691"/>
      <c r="IWD63" s="691"/>
      <c r="IWE63" s="691"/>
      <c r="IWF63" s="691"/>
      <c r="IWG63" s="691"/>
      <c r="IWH63" s="691"/>
      <c r="IWI63" s="691"/>
      <c r="IWJ63" s="691"/>
      <c r="IWK63" s="691"/>
      <c r="IWL63" s="691"/>
      <c r="IWM63" s="691"/>
      <c r="IWN63" s="691"/>
      <c r="IWO63" s="691"/>
      <c r="IWP63" s="691"/>
      <c r="IWQ63" s="691"/>
      <c r="IWR63" s="691"/>
      <c r="IWS63" s="691"/>
      <c r="IWT63" s="691"/>
      <c r="IWU63" s="691"/>
      <c r="IWV63" s="691"/>
      <c r="IWW63" s="691"/>
      <c r="IWX63" s="691"/>
      <c r="IWY63" s="691"/>
      <c r="IWZ63" s="691"/>
      <c r="IXA63" s="691"/>
      <c r="IXB63" s="691"/>
      <c r="IXC63" s="691"/>
      <c r="IXD63" s="691"/>
      <c r="IXE63" s="691"/>
      <c r="IXF63" s="691"/>
      <c r="IXG63" s="691"/>
      <c r="IXH63" s="691"/>
      <c r="IXI63" s="691"/>
      <c r="IXJ63" s="691"/>
      <c r="IXK63" s="691"/>
      <c r="IXL63" s="691"/>
      <c r="IXM63" s="691"/>
      <c r="IXN63" s="691"/>
      <c r="IXO63" s="691"/>
      <c r="IXP63" s="691"/>
      <c r="IXQ63" s="691"/>
      <c r="IXR63" s="691"/>
      <c r="IXS63" s="691"/>
      <c r="IXT63" s="691"/>
      <c r="IXU63" s="691"/>
      <c r="IXV63" s="691"/>
      <c r="IXW63" s="691"/>
      <c r="IXX63" s="691"/>
      <c r="IXY63" s="691"/>
      <c r="IXZ63" s="691"/>
      <c r="IYA63" s="691"/>
      <c r="IYB63" s="691"/>
      <c r="IYC63" s="691"/>
      <c r="IYD63" s="691"/>
      <c r="IYE63" s="691"/>
      <c r="IYF63" s="691"/>
      <c r="IYG63" s="691"/>
      <c r="IYH63" s="691"/>
      <c r="IYI63" s="691"/>
      <c r="IYJ63" s="691"/>
      <c r="IYK63" s="691"/>
      <c r="IYL63" s="691"/>
      <c r="IYM63" s="691"/>
      <c r="IYN63" s="691"/>
      <c r="IYO63" s="691"/>
      <c r="IYP63" s="691"/>
      <c r="IYQ63" s="691"/>
      <c r="IYR63" s="691"/>
      <c r="IYS63" s="691"/>
      <c r="IYT63" s="691"/>
      <c r="IYU63" s="691"/>
      <c r="IYV63" s="691"/>
      <c r="IYW63" s="691"/>
      <c r="IYX63" s="691"/>
      <c r="IYY63" s="691"/>
      <c r="IYZ63" s="691"/>
      <c r="IZA63" s="691"/>
      <c r="IZB63" s="691"/>
      <c r="IZC63" s="691"/>
      <c r="IZD63" s="691"/>
      <c r="IZE63" s="691"/>
      <c r="IZF63" s="691"/>
      <c r="IZG63" s="691"/>
      <c r="IZH63" s="691"/>
      <c r="IZI63" s="691"/>
      <c r="IZJ63" s="691"/>
      <c r="IZK63" s="691"/>
      <c r="IZL63" s="691"/>
      <c r="IZM63" s="691"/>
      <c r="IZN63" s="691"/>
      <c r="IZO63" s="691"/>
      <c r="IZP63" s="691"/>
      <c r="IZQ63" s="691"/>
      <c r="IZR63" s="691"/>
      <c r="IZS63" s="691"/>
      <c r="IZT63" s="691"/>
      <c r="IZU63" s="691"/>
      <c r="IZV63" s="691"/>
      <c r="IZW63" s="691"/>
      <c r="IZX63" s="691"/>
      <c r="IZY63" s="691"/>
      <c r="IZZ63" s="691"/>
      <c r="JAA63" s="691"/>
      <c r="JAB63" s="691"/>
      <c r="JAC63" s="691"/>
      <c r="JAD63" s="691"/>
      <c r="JAE63" s="691"/>
      <c r="JAF63" s="691"/>
      <c r="JAG63" s="691"/>
      <c r="JAH63" s="691"/>
      <c r="JAI63" s="691"/>
      <c r="JAJ63" s="691"/>
      <c r="JAK63" s="691"/>
      <c r="JAL63" s="691"/>
      <c r="JAM63" s="691"/>
      <c r="JAN63" s="691"/>
      <c r="JAO63" s="691"/>
      <c r="JAP63" s="691"/>
      <c r="JAQ63" s="691"/>
      <c r="JAR63" s="691"/>
      <c r="JAS63" s="691"/>
      <c r="JAT63" s="691"/>
      <c r="JAU63" s="691"/>
      <c r="JAV63" s="691"/>
      <c r="JAW63" s="691"/>
      <c r="JAX63" s="691"/>
      <c r="JAY63" s="691"/>
      <c r="JAZ63" s="691"/>
      <c r="JBA63" s="691"/>
      <c r="JBB63" s="691"/>
      <c r="JBC63" s="691"/>
      <c r="JBD63" s="691"/>
      <c r="JBE63" s="691"/>
      <c r="JBF63" s="691"/>
      <c r="JBG63" s="691"/>
      <c r="JBH63" s="691"/>
      <c r="JBI63" s="691"/>
      <c r="JBJ63" s="691"/>
      <c r="JBK63" s="691"/>
      <c r="JBL63" s="691"/>
      <c r="JBM63" s="691"/>
      <c r="JBN63" s="691"/>
      <c r="JBO63" s="691"/>
      <c r="JBP63" s="691"/>
      <c r="JBQ63" s="691"/>
      <c r="JBR63" s="691"/>
      <c r="JBS63" s="691"/>
      <c r="JBT63" s="691"/>
      <c r="JBU63" s="691"/>
      <c r="JBV63" s="691"/>
      <c r="JBW63" s="691"/>
      <c r="JBX63" s="691"/>
      <c r="JBY63" s="691"/>
      <c r="JBZ63" s="691"/>
      <c r="JCA63" s="691"/>
      <c r="JCB63" s="691"/>
      <c r="JCC63" s="691"/>
      <c r="JCD63" s="691"/>
      <c r="JCE63" s="691"/>
      <c r="JCF63" s="691"/>
      <c r="JCG63" s="691"/>
      <c r="JCH63" s="691"/>
      <c r="JCI63" s="691"/>
      <c r="JCJ63" s="691"/>
      <c r="JCK63" s="691"/>
      <c r="JCL63" s="691"/>
      <c r="JCM63" s="691"/>
      <c r="JCN63" s="691"/>
      <c r="JCO63" s="691"/>
      <c r="JCP63" s="691"/>
      <c r="JCQ63" s="691"/>
      <c r="JCR63" s="691"/>
      <c r="JCS63" s="691"/>
      <c r="JCT63" s="691"/>
      <c r="JCU63" s="691"/>
      <c r="JCV63" s="691"/>
      <c r="JCW63" s="691"/>
      <c r="JCX63" s="691"/>
      <c r="JCY63" s="691"/>
      <c r="JCZ63" s="691"/>
      <c r="JDA63" s="691"/>
      <c r="JDB63" s="691"/>
      <c r="JDC63" s="691"/>
      <c r="JDD63" s="691"/>
      <c r="JDE63" s="691"/>
      <c r="JDF63" s="691"/>
      <c r="JDG63" s="691"/>
      <c r="JDH63" s="691"/>
      <c r="JDI63" s="691"/>
      <c r="JDJ63" s="691"/>
      <c r="JDK63" s="691"/>
      <c r="JDL63" s="691"/>
      <c r="JDM63" s="691"/>
      <c r="JDN63" s="691"/>
      <c r="JDO63" s="691"/>
      <c r="JDP63" s="691"/>
      <c r="JDQ63" s="691"/>
      <c r="JDR63" s="691"/>
      <c r="JDS63" s="691"/>
      <c r="JDT63" s="691"/>
      <c r="JDU63" s="691"/>
      <c r="JDV63" s="691"/>
      <c r="JDW63" s="691"/>
      <c r="JDX63" s="691"/>
      <c r="JDY63" s="691"/>
      <c r="JDZ63" s="691"/>
      <c r="JEA63" s="691"/>
      <c r="JEB63" s="691"/>
      <c r="JEC63" s="691"/>
      <c r="JED63" s="691"/>
      <c r="JEE63" s="691"/>
      <c r="JEF63" s="691"/>
      <c r="JEG63" s="691"/>
      <c r="JEH63" s="691"/>
      <c r="JEI63" s="691"/>
      <c r="JEJ63" s="691"/>
      <c r="JEK63" s="691"/>
      <c r="JEL63" s="691"/>
      <c r="JEM63" s="691"/>
      <c r="JEN63" s="691"/>
      <c r="JEO63" s="691"/>
      <c r="JEP63" s="691"/>
      <c r="JEQ63" s="691"/>
      <c r="JER63" s="691"/>
      <c r="JES63" s="691"/>
      <c r="JET63" s="691"/>
      <c r="JEU63" s="691"/>
      <c r="JEV63" s="691"/>
      <c r="JEW63" s="691"/>
      <c r="JEX63" s="691"/>
      <c r="JEY63" s="691"/>
      <c r="JEZ63" s="691"/>
      <c r="JFA63" s="691"/>
      <c r="JFB63" s="691"/>
      <c r="JFC63" s="691"/>
      <c r="JFD63" s="691"/>
      <c r="JFE63" s="691"/>
      <c r="JFF63" s="691"/>
      <c r="JFG63" s="691"/>
      <c r="JFH63" s="691"/>
      <c r="JFI63" s="691"/>
      <c r="JFJ63" s="691"/>
      <c r="JFK63" s="691"/>
      <c r="JFL63" s="691"/>
      <c r="JFM63" s="691"/>
      <c r="JFN63" s="691"/>
      <c r="JFO63" s="691"/>
      <c r="JFP63" s="691"/>
      <c r="JFQ63" s="691"/>
      <c r="JFR63" s="691"/>
      <c r="JFS63" s="691"/>
      <c r="JFT63" s="691"/>
      <c r="JFU63" s="691"/>
      <c r="JFV63" s="691"/>
      <c r="JFW63" s="691"/>
      <c r="JFX63" s="691"/>
      <c r="JFY63" s="691"/>
      <c r="JFZ63" s="691"/>
      <c r="JGA63" s="691"/>
      <c r="JGB63" s="691"/>
      <c r="JGC63" s="691"/>
      <c r="JGD63" s="691"/>
      <c r="JGE63" s="691"/>
      <c r="JGF63" s="691"/>
      <c r="JGG63" s="691"/>
      <c r="JGH63" s="691"/>
      <c r="JGI63" s="691"/>
      <c r="JGJ63" s="691"/>
      <c r="JGK63" s="691"/>
      <c r="JGL63" s="691"/>
      <c r="JGM63" s="691"/>
      <c r="JGN63" s="691"/>
      <c r="JGO63" s="691"/>
      <c r="JGP63" s="691"/>
      <c r="JGQ63" s="691"/>
      <c r="JGR63" s="691"/>
      <c r="JGS63" s="691"/>
      <c r="JGT63" s="691"/>
      <c r="JGU63" s="691"/>
      <c r="JGV63" s="691"/>
      <c r="JGW63" s="691"/>
      <c r="JGX63" s="691"/>
      <c r="JGY63" s="691"/>
      <c r="JGZ63" s="691"/>
      <c r="JHA63" s="691"/>
      <c r="JHB63" s="691"/>
      <c r="JHC63" s="691"/>
      <c r="JHD63" s="691"/>
      <c r="JHE63" s="691"/>
      <c r="JHF63" s="691"/>
      <c r="JHG63" s="691"/>
      <c r="JHH63" s="691"/>
      <c r="JHI63" s="691"/>
      <c r="JHJ63" s="691"/>
      <c r="JHK63" s="691"/>
      <c r="JHL63" s="691"/>
      <c r="JHM63" s="691"/>
      <c r="JHN63" s="691"/>
      <c r="JHO63" s="691"/>
      <c r="JHP63" s="691"/>
      <c r="JHQ63" s="691"/>
      <c r="JHR63" s="691"/>
      <c r="JHS63" s="691"/>
      <c r="JHT63" s="691"/>
      <c r="JHU63" s="691"/>
      <c r="JHV63" s="691"/>
      <c r="JHW63" s="691"/>
      <c r="JHX63" s="691"/>
      <c r="JHY63" s="691"/>
      <c r="JHZ63" s="691"/>
      <c r="JIA63" s="691"/>
      <c r="JIB63" s="691"/>
      <c r="JIC63" s="691"/>
      <c r="JID63" s="691"/>
      <c r="JIE63" s="691"/>
      <c r="JIF63" s="691"/>
      <c r="JIG63" s="691"/>
      <c r="JIH63" s="691"/>
      <c r="JII63" s="691"/>
      <c r="JIJ63" s="691"/>
      <c r="JIK63" s="691"/>
      <c r="JIL63" s="691"/>
      <c r="JIM63" s="691"/>
      <c r="JIN63" s="691"/>
      <c r="JIO63" s="691"/>
      <c r="JIP63" s="691"/>
      <c r="JIQ63" s="691"/>
      <c r="JIR63" s="691"/>
      <c r="JIS63" s="691"/>
      <c r="JIT63" s="691"/>
      <c r="JIU63" s="691"/>
      <c r="JIV63" s="691"/>
      <c r="JIW63" s="691"/>
      <c r="JIX63" s="691"/>
      <c r="JIY63" s="691"/>
      <c r="JIZ63" s="691"/>
      <c r="JJA63" s="691"/>
      <c r="JJB63" s="691"/>
      <c r="JJC63" s="691"/>
      <c r="JJD63" s="691"/>
      <c r="JJE63" s="691"/>
      <c r="JJF63" s="691"/>
      <c r="JJG63" s="691"/>
      <c r="JJH63" s="691"/>
      <c r="JJI63" s="691"/>
      <c r="JJJ63" s="691"/>
      <c r="JJK63" s="691"/>
      <c r="JJL63" s="691"/>
      <c r="JJM63" s="691"/>
      <c r="JJN63" s="691"/>
      <c r="JJO63" s="691"/>
      <c r="JJP63" s="691"/>
      <c r="JJQ63" s="691"/>
      <c r="JJR63" s="691"/>
      <c r="JJS63" s="691"/>
      <c r="JJT63" s="691"/>
      <c r="JJU63" s="691"/>
      <c r="JJV63" s="691"/>
      <c r="JJW63" s="691"/>
      <c r="JJX63" s="691"/>
      <c r="JJY63" s="691"/>
      <c r="JJZ63" s="691"/>
      <c r="JKA63" s="691"/>
      <c r="JKB63" s="691"/>
      <c r="JKC63" s="691"/>
      <c r="JKD63" s="691"/>
      <c r="JKE63" s="691"/>
      <c r="JKF63" s="691"/>
      <c r="JKG63" s="691"/>
      <c r="JKH63" s="691"/>
      <c r="JKI63" s="691"/>
      <c r="JKJ63" s="691"/>
      <c r="JKK63" s="691"/>
      <c r="JKL63" s="691"/>
      <c r="JKM63" s="691"/>
      <c r="JKN63" s="691"/>
      <c r="JKO63" s="691"/>
      <c r="JKP63" s="691"/>
      <c r="JKQ63" s="691"/>
      <c r="JKR63" s="691"/>
      <c r="JKS63" s="691"/>
      <c r="JKT63" s="691"/>
      <c r="JKU63" s="691"/>
      <c r="JKV63" s="691"/>
      <c r="JKW63" s="691"/>
      <c r="JKX63" s="691"/>
      <c r="JKY63" s="691"/>
      <c r="JKZ63" s="691"/>
      <c r="JLA63" s="691"/>
      <c r="JLB63" s="691"/>
      <c r="JLC63" s="691"/>
      <c r="JLD63" s="691"/>
      <c r="JLE63" s="691"/>
      <c r="JLF63" s="691"/>
      <c r="JLG63" s="691"/>
      <c r="JLH63" s="691"/>
      <c r="JLI63" s="691"/>
      <c r="JLJ63" s="691"/>
      <c r="JLK63" s="691"/>
      <c r="JLL63" s="691"/>
      <c r="JLM63" s="691"/>
      <c r="JLN63" s="691"/>
      <c r="JLO63" s="691"/>
      <c r="JLP63" s="691"/>
      <c r="JLQ63" s="691"/>
      <c r="JLR63" s="691"/>
      <c r="JLS63" s="691"/>
      <c r="JLT63" s="691"/>
      <c r="JLU63" s="691"/>
      <c r="JLV63" s="691"/>
      <c r="JLW63" s="691"/>
      <c r="JLX63" s="691"/>
      <c r="JLY63" s="691"/>
      <c r="JLZ63" s="691"/>
      <c r="JMA63" s="691"/>
      <c r="JMB63" s="691"/>
      <c r="JMC63" s="691"/>
      <c r="JMD63" s="691"/>
      <c r="JME63" s="691"/>
      <c r="JMF63" s="691"/>
      <c r="JMG63" s="691"/>
      <c r="JMH63" s="691"/>
      <c r="JMI63" s="691"/>
      <c r="JMJ63" s="691"/>
      <c r="JMK63" s="691"/>
      <c r="JML63" s="691"/>
      <c r="JMM63" s="691"/>
      <c r="JMN63" s="691"/>
      <c r="JMO63" s="691"/>
      <c r="JMP63" s="691"/>
      <c r="JMQ63" s="691"/>
      <c r="JMR63" s="691"/>
      <c r="JMS63" s="691"/>
      <c r="JMT63" s="691"/>
      <c r="JMU63" s="691"/>
      <c r="JMV63" s="691"/>
      <c r="JMW63" s="691"/>
      <c r="JMX63" s="691"/>
      <c r="JMY63" s="691"/>
      <c r="JMZ63" s="691"/>
      <c r="JNA63" s="691"/>
      <c r="JNB63" s="691"/>
      <c r="JNC63" s="691"/>
      <c r="JND63" s="691"/>
      <c r="JNE63" s="691"/>
      <c r="JNF63" s="691"/>
      <c r="JNG63" s="691"/>
      <c r="JNH63" s="691"/>
      <c r="JNI63" s="691"/>
      <c r="JNJ63" s="691"/>
      <c r="JNK63" s="691"/>
      <c r="JNL63" s="691"/>
      <c r="JNM63" s="691"/>
      <c r="JNN63" s="691"/>
      <c r="JNO63" s="691"/>
      <c r="JNP63" s="691"/>
      <c r="JNQ63" s="691"/>
      <c r="JNR63" s="691"/>
      <c r="JNS63" s="691"/>
      <c r="JNT63" s="691"/>
      <c r="JNU63" s="691"/>
      <c r="JNV63" s="691"/>
      <c r="JNW63" s="691"/>
      <c r="JNX63" s="691"/>
      <c r="JNY63" s="691"/>
      <c r="JNZ63" s="691"/>
      <c r="JOA63" s="691"/>
      <c r="JOB63" s="691"/>
      <c r="JOC63" s="691"/>
      <c r="JOD63" s="691"/>
      <c r="JOE63" s="691"/>
      <c r="JOF63" s="691"/>
      <c r="JOG63" s="691"/>
      <c r="JOH63" s="691"/>
      <c r="JOI63" s="691"/>
      <c r="JOJ63" s="691"/>
      <c r="JOK63" s="691"/>
      <c r="JOL63" s="691"/>
      <c r="JOM63" s="691"/>
      <c r="JON63" s="691"/>
      <c r="JOO63" s="691"/>
      <c r="JOP63" s="691"/>
      <c r="JOQ63" s="691"/>
      <c r="JOR63" s="691"/>
      <c r="JOS63" s="691"/>
      <c r="JOT63" s="691"/>
      <c r="JOU63" s="691"/>
      <c r="JOV63" s="691"/>
      <c r="JOW63" s="691"/>
      <c r="JOX63" s="691"/>
      <c r="JOY63" s="691"/>
      <c r="JOZ63" s="691"/>
      <c r="JPA63" s="691"/>
      <c r="JPB63" s="691"/>
      <c r="JPC63" s="691"/>
      <c r="JPD63" s="691"/>
      <c r="JPE63" s="691"/>
      <c r="JPF63" s="691"/>
      <c r="JPG63" s="691"/>
      <c r="JPH63" s="691"/>
      <c r="JPI63" s="691"/>
      <c r="JPJ63" s="691"/>
      <c r="JPK63" s="691"/>
      <c r="JPL63" s="691"/>
      <c r="JPM63" s="691"/>
      <c r="JPN63" s="691"/>
      <c r="JPO63" s="691"/>
      <c r="JPP63" s="691"/>
      <c r="JPQ63" s="691"/>
      <c r="JPR63" s="691"/>
      <c r="JPS63" s="691"/>
      <c r="JPT63" s="691"/>
      <c r="JPU63" s="691"/>
      <c r="JPV63" s="691"/>
      <c r="JPW63" s="691"/>
      <c r="JPX63" s="691"/>
      <c r="JPY63" s="691"/>
      <c r="JPZ63" s="691"/>
      <c r="JQA63" s="691"/>
      <c r="JQB63" s="691"/>
      <c r="JQC63" s="691"/>
      <c r="JQD63" s="691"/>
      <c r="JQE63" s="691"/>
      <c r="JQF63" s="691"/>
      <c r="JQG63" s="691"/>
      <c r="JQH63" s="691"/>
      <c r="JQI63" s="691"/>
      <c r="JQJ63" s="691"/>
      <c r="JQK63" s="691"/>
      <c r="JQL63" s="691"/>
      <c r="JQM63" s="691"/>
      <c r="JQN63" s="691"/>
      <c r="JQO63" s="691"/>
      <c r="JQP63" s="691"/>
      <c r="JQQ63" s="691"/>
      <c r="JQR63" s="691"/>
      <c r="JQS63" s="691"/>
      <c r="JQT63" s="691"/>
      <c r="JQU63" s="691"/>
      <c r="JQV63" s="691"/>
      <c r="JQW63" s="691"/>
      <c r="JQX63" s="691"/>
      <c r="JQY63" s="691"/>
      <c r="JQZ63" s="691"/>
      <c r="JRA63" s="691"/>
      <c r="JRB63" s="691"/>
      <c r="JRC63" s="691"/>
      <c r="JRD63" s="691"/>
      <c r="JRE63" s="691"/>
      <c r="JRF63" s="691"/>
      <c r="JRG63" s="691"/>
      <c r="JRH63" s="691"/>
      <c r="JRI63" s="691"/>
      <c r="JRJ63" s="691"/>
      <c r="JRK63" s="691"/>
      <c r="JRL63" s="691"/>
      <c r="JRM63" s="691"/>
      <c r="JRN63" s="691"/>
      <c r="JRO63" s="691"/>
      <c r="JRP63" s="691"/>
      <c r="JRQ63" s="691"/>
      <c r="JRR63" s="691"/>
      <c r="JRS63" s="691"/>
      <c r="JRT63" s="691"/>
      <c r="JRU63" s="691"/>
      <c r="JRV63" s="691"/>
      <c r="JRW63" s="691"/>
      <c r="JRX63" s="691"/>
      <c r="JRY63" s="691"/>
      <c r="JRZ63" s="691"/>
      <c r="JSA63" s="691"/>
      <c r="JSB63" s="691"/>
      <c r="JSC63" s="691"/>
      <c r="JSD63" s="691"/>
      <c r="JSE63" s="691"/>
      <c r="JSF63" s="691"/>
      <c r="JSG63" s="691"/>
      <c r="JSH63" s="691"/>
      <c r="JSI63" s="691"/>
      <c r="JSJ63" s="691"/>
      <c r="JSK63" s="691"/>
      <c r="JSL63" s="691"/>
      <c r="JSM63" s="691"/>
      <c r="JSN63" s="691"/>
      <c r="JSO63" s="691"/>
      <c r="JSP63" s="691"/>
      <c r="JSQ63" s="691"/>
      <c r="JSR63" s="691"/>
      <c r="JSS63" s="691"/>
      <c r="JST63" s="691"/>
      <c r="JSU63" s="691"/>
      <c r="JSV63" s="691"/>
      <c r="JSW63" s="691"/>
      <c r="JSX63" s="691"/>
      <c r="JSY63" s="691"/>
      <c r="JSZ63" s="691"/>
      <c r="JTA63" s="691"/>
      <c r="JTB63" s="691"/>
      <c r="JTC63" s="691"/>
      <c r="JTD63" s="691"/>
      <c r="JTE63" s="691"/>
      <c r="JTF63" s="691"/>
      <c r="JTG63" s="691"/>
      <c r="JTH63" s="691"/>
      <c r="JTI63" s="691"/>
      <c r="JTJ63" s="691"/>
      <c r="JTK63" s="691"/>
      <c r="JTL63" s="691"/>
      <c r="JTM63" s="691"/>
      <c r="JTN63" s="691"/>
      <c r="JTO63" s="691"/>
      <c r="JTP63" s="691"/>
      <c r="JTQ63" s="691"/>
      <c r="JTR63" s="691"/>
      <c r="JTS63" s="691"/>
      <c r="JTT63" s="691"/>
      <c r="JTU63" s="691"/>
      <c r="JTV63" s="691"/>
      <c r="JTW63" s="691"/>
      <c r="JTX63" s="691"/>
      <c r="JTY63" s="691"/>
      <c r="JTZ63" s="691"/>
      <c r="JUA63" s="691"/>
      <c r="JUB63" s="691"/>
      <c r="JUC63" s="691"/>
      <c r="JUD63" s="691"/>
      <c r="JUE63" s="691"/>
      <c r="JUF63" s="691"/>
      <c r="JUG63" s="691"/>
      <c r="JUH63" s="691"/>
      <c r="JUI63" s="691"/>
      <c r="JUJ63" s="691"/>
      <c r="JUK63" s="691"/>
      <c r="JUL63" s="691"/>
      <c r="JUM63" s="691"/>
      <c r="JUN63" s="691"/>
      <c r="JUO63" s="691"/>
      <c r="JUP63" s="691"/>
      <c r="JUQ63" s="691"/>
      <c r="JUR63" s="691"/>
      <c r="JUS63" s="691"/>
      <c r="JUT63" s="691"/>
      <c r="JUU63" s="691"/>
      <c r="JUV63" s="691"/>
      <c r="JUW63" s="691"/>
      <c r="JUX63" s="691"/>
      <c r="JUY63" s="691"/>
      <c r="JUZ63" s="691"/>
      <c r="JVA63" s="691"/>
      <c r="JVB63" s="691"/>
      <c r="JVC63" s="691"/>
      <c r="JVD63" s="691"/>
      <c r="JVE63" s="691"/>
      <c r="JVF63" s="691"/>
      <c r="JVG63" s="691"/>
      <c r="JVH63" s="691"/>
      <c r="JVI63" s="691"/>
      <c r="JVJ63" s="691"/>
      <c r="JVK63" s="691"/>
      <c r="JVL63" s="691"/>
      <c r="JVM63" s="691"/>
      <c r="JVN63" s="691"/>
      <c r="JVO63" s="691"/>
      <c r="JVP63" s="691"/>
      <c r="JVQ63" s="691"/>
      <c r="JVR63" s="691"/>
      <c r="JVS63" s="691"/>
      <c r="JVT63" s="691"/>
      <c r="JVU63" s="691"/>
      <c r="JVV63" s="691"/>
      <c r="JVW63" s="691"/>
      <c r="JVX63" s="691"/>
      <c r="JVY63" s="691"/>
      <c r="JVZ63" s="691"/>
      <c r="JWA63" s="691"/>
      <c r="JWB63" s="691"/>
      <c r="JWC63" s="691"/>
      <c r="JWD63" s="691"/>
      <c r="JWE63" s="691"/>
      <c r="JWF63" s="691"/>
      <c r="JWG63" s="691"/>
      <c r="JWH63" s="691"/>
      <c r="JWI63" s="691"/>
      <c r="JWJ63" s="691"/>
      <c r="JWK63" s="691"/>
      <c r="JWL63" s="691"/>
      <c r="JWM63" s="691"/>
      <c r="JWN63" s="691"/>
      <c r="JWO63" s="691"/>
      <c r="JWP63" s="691"/>
      <c r="JWQ63" s="691"/>
      <c r="JWR63" s="691"/>
      <c r="JWS63" s="691"/>
      <c r="JWT63" s="691"/>
      <c r="JWU63" s="691"/>
      <c r="JWV63" s="691"/>
      <c r="JWW63" s="691"/>
      <c r="JWX63" s="691"/>
      <c r="JWY63" s="691"/>
      <c r="JWZ63" s="691"/>
      <c r="JXA63" s="691"/>
      <c r="JXB63" s="691"/>
      <c r="JXC63" s="691"/>
      <c r="JXD63" s="691"/>
      <c r="JXE63" s="691"/>
      <c r="JXF63" s="691"/>
      <c r="JXG63" s="691"/>
      <c r="JXH63" s="691"/>
      <c r="JXI63" s="691"/>
      <c r="JXJ63" s="691"/>
      <c r="JXK63" s="691"/>
      <c r="JXL63" s="691"/>
      <c r="JXM63" s="691"/>
      <c r="JXN63" s="691"/>
      <c r="JXO63" s="691"/>
      <c r="JXP63" s="691"/>
      <c r="JXQ63" s="691"/>
      <c r="JXR63" s="691"/>
      <c r="JXS63" s="691"/>
      <c r="JXT63" s="691"/>
      <c r="JXU63" s="691"/>
      <c r="JXV63" s="691"/>
      <c r="JXW63" s="691"/>
      <c r="JXX63" s="691"/>
      <c r="JXY63" s="691"/>
      <c r="JXZ63" s="691"/>
      <c r="JYA63" s="691"/>
      <c r="JYB63" s="691"/>
      <c r="JYC63" s="691"/>
      <c r="JYD63" s="691"/>
      <c r="JYE63" s="691"/>
      <c r="JYF63" s="691"/>
      <c r="JYG63" s="691"/>
      <c r="JYH63" s="691"/>
      <c r="JYI63" s="691"/>
      <c r="JYJ63" s="691"/>
      <c r="JYK63" s="691"/>
      <c r="JYL63" s="691"/>
      <c r="JYM63" s="691"/>
      <c r="JYN63" s="691"/>
      <c r="JYO63" s="691"/>
      <c r="JYP63" s="691"/>
      <c r="JYQ63" s="691"/>
      <c r="JYR63" s="691"/>
      <c r="JYS63" s="691"/>
      <c r="JYT63" s="691"/>
      <c r="JYU63" s="691"/>
      <c r="JYV63" s="691"/>
      <c r="JYW63" s="691"/>
      <c r="JYX63" s="691"/>
      <c r="JYY63" s="691"/>
      <c r="JYZ63" s="691"/>
      <c r="JZA63" s="691"/>
      <c r="JZB63" s="691"/>
      <c r="JZC63" s="691"/>
      <c r="JZD63" s="691"/>
      <c r="JZE63" s="691"/>
      <c r="JZF63" s="691"/>
      <c r="JZG63" s="691"/>
      <c r="JZH63" s="691"/>
      <c r="JZI63" s="691"/>
      <c r="JZJ63" s="691"/>
      <c r="JZK63" s="691"/>
      <c r="JZL63" s="691"/>
      <c r="JZM63" s="691"/>
      <c r="JZN63" s="691"/>
      <c r="JZO63" s="691"/>
      <c r="JZP63" s="691"/>
      <c r="JZQ63" s="691"/>
      <c r="JZR63" s="691"/>
      <c r="JZS63" s="691"/>
      <c r="JZT63" s="691"/>
      <c r="JZU63" s="691"/>
      <c r="JZV63" s="691"/>
      <c r="JZW63" s="691"/>
      <c r="JZX63" s="691"/>
      <c r="JZY63" s="691"/>
      <c r="JZZ63" s="691"/>
      <c r="KAA63" s="691"/>
      <c r="KAB63" s="691"/>
      <c r="KAC63" s="691"/>
      <c r="KAD63" s="691"/>
      <c r="KAE63" s="691"/>
      <c r="KAF63" s="691"/>
      <c r="KAG63" s="691"/>
      <c r="KAH63" s="691"/>
      <c r="KAI63" s="691"/>
      <c r="KAJ63" s="691"/>
      <c r="KAK63" s="691"/>
      <c r="KAL63" s="691"/>
      <c r="KAM63" s="691"/>
      <c r="KAN63" s="691"/>
      <c r="KAO63" s="691"/>
      <c r="KAP63" s="691"/>
      <c r="KAQ63" s="691"/>
      <c r="KAR63" s="691"/>
      <c r="KAS63" s="691"/>
      <c r="KAT63" s="691"/>
      <c r="KAU63" s="691"/>
      <c r="KAV63" s="691"/>
      <c r="KAW63" s="691"/>
      <c r="KAX63" s="691"/>
      <c r="KAY63" s="691"/>
      <c r="KAZ63" s="691"/>
      <c r="KBA63" s="691"/>
      <c r="KBB63" s="691"/>
      <c r="KBC63" s="691"/>
      <c r="KBD63" s="691"/>
      <c r="KBE63" s="691"/>
      <c r="KBF63" s="691"/>
      <c r="KBG63" s="691"/>
      <c r="KBH63" s="691"/>
      <c r="KBI63" s="691"/>
      <c r="KBJ63" s="691"/>
      <c r="KBK63" s="691"/>
      <c r="KBL63" s="691"/>
      <c r="KBM63" s="691"/>
      <c r="KBN63" s="691"/>
      <c r="KBO63" s="691"/>
      <c r="KBP63" s="691"/>
      <c r="KBQ63" s="691"/>
      <c r="KBR63" s="691"/>
      <c r="KBS63" s="691"/>
      <c r="KBT63" s="691"/>
      <c r="KBU63" s="691"/>
      <c r="KBV63" s="691"/>
      <c r="KBW63" s="691"/>
      <c r="KBX63" s="691"/>
      <c r="KBY63" s="691"/>
      <c r="KBZ63" s="691"/>
      <c r="KCA63" s="691"/>
      <c r="KCB63" s="691"/>
      <c r="KCC63" s="691"/>
      <c r="KCD63" s="691"/>
      <c r="KCE63" s="691"/>
      <c r="KCF63" s="691"/>
      <c r="KCG63" s="691"/>
      <c r="KCH63" s="691"/>
      <c r="KCI63" s="691"/>
      <c r="KCJ63" s="691"/>
      <c r="KCK63" s="691"/>
      <c r="KCL63" s="691"/>
      <c r="KCM63" s="691"/>
      <c r="KCN63" s="691"/>
      <c r="KCO63" s="691"/>
      <c r="KCP63" s="691"/>
      <c r="KCQ63" s="691"/>
      <c r="KCR63" s="691"/>
      <c r="KCS63" s="691"/>
      <c r="KCT63" s="691"/>
      <c r="KCU63" s="691"/>
      <c r="KCV63" s="691"/>
      <c r="KCW63" s="691"/>
      <c r="KCX63" s="691"/>
      <c r="KCY63" s="691"/>
      <c r="KCZ63" s="691"/>
      <c r="KDA63" s="691"/>
      <c r="KDB63" s="691"/>
      <c r="KDC63" s="691"/>
      <c r="KDD63" s="691"/>
      <c r="KDE63" s="691"/>
      <c r="KDF63" s="691"/>
      <c r="KDG63" s="691"/>
      <c r="KDH63" s="691"/>
      <c r="KDI63" s="691"/>
      <c r="KDJ63" s="691"/>
      <c r="KDK63" s="691"/>
      <c r="KDL63" s="691"/>
      <c r="KDM63" s="691"/>
      <c r="KDN63" s="691"/>
      <c r="KDO63" s="691"/>
      <c r="KDP63" s="691"/>
      <c r="KDQ63" s="691"/>
      <c r="KDR63" s="691"/>
      <c r="KDS63" s="691"/>
      <c r="KDT63" s="691"/>
      <c r="KDU63" s="691"/>
      <c r="KDV63" s="691"/>
      <c r="KDW63" s="691"/>
      <c r="KDX63" s="691"/>
      <c r="KDY63" s="691"/>
      <c r="KDZ63" s="691"/>
      <c r="KEA63" s="691"/>
      <c r="KEB63" s="691"/>
      <c r="KEC63" s="691"/>
      <c r="KED63" s="691"/>
      <c r="KEE63" s="691"/>
      <c r="KEF63" s="691"/>
      <c r="KEG63" s="691"/>
      <c r="KEH63" s="691"/>
      <c r="KEI63" s="691"/>
      <c r="KEJ63" s="691"/>
      <c r="KEK63" s="691"/>
      <c r="KEL63" s="691"/>
      <c r="KEM63" s="691"/>
      <c r="KEN63" s="691"/>
      <c r="KEO63" s="691"/>
      <c r="KEP63" s="691"/>
      <c r="KEQ63" s="691"/>
      <c r="KER63" s="691"/>
      <c r="KES63" s="691"/>
      <c r="KET63" s="691"/>
      <c r="KEU63" s="691"/>
      <c r="KEV63" s="691"/>
      <c r="KEW63" s="691"/>
      <c r="KEX63" s="691"/>
      <c r="KEY63" s="691"/>
      <c r="KEZ63" s="691"/>
      <c r="KFA63" s="691"/>
      <c r="KFB63" s="691"/>
      <c r="KFC63" s="691"/>
      <c r="KFD63" s="691"/>
      <c r="KFE63" s="691"/>
      <c r="KFF63" s="691"/>
      <c r="KFG63" s="691"/>
      <c r="KFH63" s="691"/>
      <c r="KFI63" s="691"/>
      <c r="KFJ63" s="691"/>
      <c r="KFK63" s="691"/>
      <c r="KFL63" s="691"/>
      <c r="KFM63" s="691"/>
      <c r="KFN63" s="691"/>
      <c r="KFO63" s="691"/>
      <c r="KFP63" s="691"/>
      <c r="KFQ63" s="691"/>
      <c r="KFR63" s="691"/>
      <c r="KFS63" s="691"/>
      <c r="KFT63" s="691"/>
      <c r="KFU63" s="691"/>
      <c r="KFV63" s="691"/>
      <c r="KFW63" s="691"/>
      <c r="KFX63" s="691"/>
      <c r="KFY63" s="691"/>
      <c r="KFZ63" s="691"/>
      <c r="KGA63" s="691"/>
      <c r="KGB63" s="691"/>
      <c r="KGC63" s="691"/>
      <c r="KGD63" s="691"/>
      <c r="KGE63" s="691"/>
      <c r="KGF63" s="691"/>
      <c r="KGG63" s="691"/>
      <c r="KGH63" s="691"/>
      <c r="KGI63" s="691"/>
      <c r="KGJ63" s="691"/>
      <c r="KGK63" s="691"/>
      <c r="KGL63" s="691"/>
      <c r="KGM63" s="691"/>
      <c r="KGN63" s="691"/>
      <c r="KGO63" s="691"/>
      <c r="KGP63" s="691"/>
      <c r="KGQ63" s="691"/>
      <c r="KGR63" s="691"/>
      <c r="KGS63" s="691"/>
      <c r="KGT63" s="691"/>
      <c r="KGU63" s="691"/>
      <c r="KGV63" s="691"/>
      <c r="KGW63" s="691"/>
      <c r="KGX63" s="691"/>
      <c r="KGY63" s="691"/>
      <c r="KGZ63" s="691"/>
      <c r="KHA63" s="691"/>
      <c r="KHB63" s="691"/>
      <c r="KHC63" s="691"/>
      <c r="KHD63" s="691"/>
      <c r="KHE63" s="691"/>
      <c r="KHF63" s="691"/>
      <c r="KHG63" s="691"/>
      <c r="KHH63" s="691"/>
      <c r="KHI63" s="691"/>
      <c r="KHJ63" s="691"/>
      <c r="KHK63" s="691"/>
      <c r="KHL63" s="691"/>
      <c r="KHM63" s="691"/>
      <c r="KHN63" s="691"/>
      <c r="KHO63" s="691"/>
      <c r="KHP63" s="691"/>
      <c r="KHQ63" s="691"/>
      <c r="KHR63" s="691"/>
      <c r="KHS63" s="691"/>
      <c r="KHT63" s="691"/>
      <c r="KHU63" s="691"/>
      <c r="KHV63" s="691"/>
      <c r="KHW63" s="691"/>
      <c r="KHX63" s="691"/>
      <c r="KHY63" s="691"/>
      <c r="KHZ63" s="691"/>
      <c r="KIA63" s="691"/>
      <c r="KIB63" s="691"/>
      <c r="KIC63" s="691"/>
      <c r="KID63" s="691"/>
      <c r="KIE63" s="691"/>
      <c r="KIF63" s="691"/>
      <c r="KIG63" s="691"/>
      <c r="KIH63" s="691"/>
      <c r="KII63" s="691"/>
      <c r="KIJ63" s="691"/>
      <c r="KIK63" s="691"/>
      <c r="KIL63" s="691"/>
      <c r="KIM63" s="691"/>
      <c r="KIN63" s="691"/>
      <c r="KIO63" s="691"/>
      <c r="KIP63" s="691"/>
      <c r="KIQ63" s="691"/>
      <c r="KIR63" s="691"/>
      <c r="KIS63" s="691"/>
      <c r="KIT63" s="691"/>
      <c r="KIU63" s="691"/>
      <c r="KIV63" s="691"/>
      <c r="KIW63" s="691"/>
      <c r="KIX63" s="691"/>
      <c r="KIY63" s="691"/>
      <c r="KIZ63" s="691"/>
      <c r="KJA63" s="691"/>
      <c r="KJB63" s="691"/>
      <c r="KJC63" s="691"/>
      <c r="KJD63" s="691"/>
      <c r="KJE63" s="691"/>
      <c r="KJF63" s="691"/>
      <c r="KJG63" s="691"/>
      <c r="KJH63" s="691"/>
      <c r="KJI63" s="691"/>
      <c r="KJJ63" s="691"/>
      <c r="KJK63" s="691"/>
      <c r="KJL63" s="691"/>
      <c r="KJM63" s="691"/>
      <c r="KJN63" s="691"/>
      <c r="KJO63" s="691"/>
      <c r="KJP63" s="691"/>
      <c r="KJQ63" s="691"/>
      <c r="KJR63" s="691"/>
      <c r="KJS63" s="691"/>
      <c r="KJT63" s="691"/>
      <c r="KJU63" s="691"/>
      <c r="KJV63" s="691"/>
      <c r="KJW63" s="691"/>
      <c r="KJX63" s="691"/>
      <c r="KJY63" s="691"/>
      <c r="KJZ63" s="691"/>
      <c r="KKA63" s="691"/>
      <c r="KKB63" s="691"/>
      <c r="KKC63" s="691"/>
      <c r="KKD63" s="691"/>
      <c r="KKE63" s="691"/>
      <c r="KKF63" s="691"/>
      <c r="KKG63" s="691"/>
      <c r="KKH63" s="691"/>
      <c r="KKI63" s="691"/>
      <c r="KKJ63" s="691"/>
      <c r="KKK63" s="691"/>
      <c r="KKL63" s="691"/>
      <c r="KKM63" s="691"/>
      <c r="KKN63" s="691"/>
      <c r="KKO63" s="691"/>
      <c r="KKP63" s="691"/>
      <c r="KKQ63" s="691"/>
      <c r="KKR63" s="691"/>
      <c r="KKS63" s="691"/>
      <c r="KKT63" s="691"/>
      <c r="KKU63" s="691"/>
      <c r="KKV63" s="691"/>
      <c r="KKW63" s="691"/>
      <c r="KKX63" s="691"/>
      <c r="KKY63" s="691"/>
      <c r="KKZ63" s="691"/>
      <c r="KLA63" s="691"/>
      <c r="KLB63" s="691"/>
      <c r="KLC63" s="691"/>
      <c r="KLD63" s="691"/>
      <c r="KLE63" s="691"/>
      <c r="KLF63" s="691"/>
      <c r="KLG63" s="691"/>
      <c r="KLH63" s="691"/>
      <c r="KLI63" s="691"/>
      <c r="KLJ63" s="691"/>
      <c r="KLK63" s="691"/>
      <c r="KLL63" s="691"/>
      <c r="KLM63" s="691"/>
      <c r="KLN63" s="691"/>
      <c r="KLO63" s="691"/>
      <c r="KLP63" s="691"/>
      <c r="KLQ63" s="691"/>
      <c r="KLR63" s="691"/>
      <c r="KLS63" s="691"/>
      <c r="KLT63" s="691"/>
      <c r="KLU63" s="691"/>
      <c r="KLV63" s="691"/>
      <c r="KLW63" s="691"/>
      <c r="KLX63" s="691"/>
      <c r="KLY63" s="691"/>
      <c r="KLZ63" s="691"/>
      <c r="KMA63" s="691"/>
      <c r="KMB63" s="691"/>
      <c r="KMC63" s="691"/>
      <c r="KMD63" s="691"/>
      <c r="KME63" s="691"/>
      <c r="KMF63" s="691"/>
      <c r="KMG63" s="691"/>
      <c r="KMH63" s="691"/>
      <c r="KMI63" s="691"/>
      <c r="KMJ63" s="691"/>
      <c r="KMK63" s="691"/>
      <c r="KML63" s="691"/>
      <c r="KMM63" s="691"/>
      <c r="KMN63" s="691"/>
      <c r="KMO63" s="691"/>
      <c r="KMP63" s="691"/>
      <c r="KMQ63" s="691"/>
      <c r="KMR63" s="691"/>
      <c r="KMS63" s="691"/>
      <c r="KMT63" s="691"/>
      <c r="KMU63" s="691"/>
      <c r="KMV63" s="691"/>
      <c r="KMW63" s="691"/>
      <c r="KMX63" s="691"/>
      <c r="KMY63" s="691"/>
      <c r="KMZ63" s="691"/>
      <c r="KNA63" s="691"/>
      <c r="KNB63" s="691"/>
      <c r="KNC63" s="691"/>
      <c r="KND63" s="691"/>
      <c r="KNE63" s="691"/>
      <c r="KNF63" s="691"/>
      <c r="KNG63" s="691"/>
      <c r="KNH63" s="691"/>
      <c r="KNI63" s="691"/>
      <c r="KNJ63" s="691"/>
      <c r="KNK63" s="691"/>
      <c r="KNL63" s="691"/>
      <c r="KNM63" s="691"/>
      <c r="KNN63" s="691"/>
      <c r="KNO63" s="691"/>
      <c r="KNP63" s="691"/>
      <c r="KNQ63" s="691"/>
      <c r="KNR63" s="691"/>
      <c r="KNS63" s="691"/>
      <c r="KNT63" s="691"/>
      <c r="KNU63" s="691"/>
      <c r="KNV63" s="691"/>
      <c r="KNW63" s="691"/>
      <c r="KNX63" s="691"/>
      <c r="KNY63" s="691"/>
      <c r="KNZ63" s="691"/>
      <c r="KOA63" s="691"/>
      <c r="KOB63" s="691"/>
      <c r="KOC63" s="691"/>
      <c r="KOD63" s="691"/>
      <c r="KOE63" s="691"/>
      <c r="KOF63" s="691"/>
      <c r="KOG63" s="691"/>
      <c r="KOH63" s="691"/>
      <c r="KOI63" s="691"/>
      <c r="KOJ63" s="691"/>
      <c r="KOK63" s="691"/>
      <c r="KOL63" s="691"/>
      <c r="KOM63" s="691"/>
      <c r="KON63" s="691"/>
      <c r="KOO63" s="691"/>
      <c r="KOP63" s="691"/>
      <c r="KOQ63" s="691"/>
      <c r="KOR63" s="691"/>
      <c r="KOS63" s="691"/>
      <c r="KOT63" s="691"/>
      <c r="KOU63" s="691"/>
      <c r="KOV63" s="691"/>
      <c r="KOW63" s="691"/>
      <c r="KOX63" s="691"/>
      <c r="KOY63" s="691"/>
      <c r="KOZ63" s="691"/>
      <c r="KPA63" s="691"/>
      <c r="KPB63" s="691"/>
      <c r="KPC63" s="691"/>
      <c r="KPD63" s="691"/>
      <c r="KPE63" s="691"/>
      <c r="KPF63" s="691"/>
      <c r="KPG63" s="691"/>
      <c r="KPH63" s="691"/>
      <c r="KPI63" s="691"/>
      <c r="KPJ63" s="691"/>
      <c r="KPK63" s="691"/>
      <c r="KPL63" s="691"/>
      <c r="KPM63" s="691"/>
      <c r="KPN63" s="691"/>
      <c r="KPO63" s="691"/>
      <c r="KPP63" s="691"/>
      <c r="KPQ63" s="691"/>
      <c r="KPR63" s="691"/>
      <c r="KPS63" s="691"/>
      <c r="KPT63" s="691"/>
      <c r="KPU63" s="691"/>
      <c r="KPV63" s="691"/>
      <c r="KPW63" s="691"/>
      <c r="KPX63" s="691"/>
      <c r="KPY63" s="691"/>
      <c r="KPZ63" s="691"/>
      <c r="KQA63" s="691"/>
      <c r="KQB63" s="691"/>
      <c r="KQC63" s="691"/>
      <c r="KQD63" s="691"/>
      <c r="KQE63" s="691"/>
      <c r="KQF63" s="691"/>
      <c r="KQG63" s="691"/>
      <c r="KQH63" s="691"/>
      <c r="KQI63" s="691"/>
      <c r="KQJ63" s="691"/>
      <c r="KQK63" s="691"/>
      <c r="KQL63" s="691"/>
      <c r="KQM63" s="691"/>
      <c r="KQN63" s="691"/>
      <c r="KQO63" s="691"/>
      <c r="KQP63" s="691"/>
      <c r="KQQ63" s="691"/>
      <c r="KQR63" s="691"/>
      <c r="KQS63" s="691"/>
      <c r="KQT63" s="691"/>
      <c r="KQU63" s="691"/>
      <c r="KQV63" s="691"/>
      <c r="KQW63" s="691"/>
      <c r="KQX63" s="691"/>
      <c r="KQY63" s="691"/>
      <c r="KQZ63" s="691"/>
      <c r="KRA63" s="691"/>
      <c r="KRB63" s="691"/>
      <c r="KRC63" s="691"/>
      <c r="KRD63" s="691"/>
      <c r="KRE63" s="691"/>
      <c r="KRF63" s="691"/>
      <c r="KRG63" s="691"/>
      <c r="KRH63" s="691"/>
      <c r="KRI63" s="691"/>
      <c r="KRJ63" s="691"/>
      <c r="KRK63" s="691"/>
      <c r="KRL63" s="691"/>
      <c r="KRM63" s="691"/>
      <c r="KRN63" s="691"/>
      <c r="KRO63" s="691"/>
      <c r="KRP63" s="691"/>
      <c r="KRQ63" s="691"/>
      <c r="KRR63" s="691"/>
      <c r="KRS63" s="691"/>
      <c r="KRT63" s="691"/>
      <c r="KRU63" s="691"/>
      <c r="KRV63" s="691"/>
      <c r="KRW63" s="691"/>
      <c r="KRX63" s="691"/>
      <c r="KRY63" s="691"/>
      <c r="KRZ63" s="691"/>
      <c r="KSA63" s="691"/>
      <c r="KSB63" s="691"/>
      <c r="KSC63" s="691"/>
      <c r="KSD63" s="691"/>
      <c r="KSE63" s="691"/>
      <c r="KSF63" s="691"/>
      <c r="KSG63" s="691"/>
      <c r="KSH63" s="691"/>
      <c r="KSI63" s="691"/>
      <c r="KSJ63" s="691"/>
      <c r="KSK63" s="691"/>
      <c r="KSL63" s="691"/>
      <c r="KSM63" s="691"/>
      <c r="KSN63" s="691"/>
      <c r="KSO63" s="691"/>
      <c r="KSP63" s="691"/>
      <c r="KSQ63" s="691"/>
      <c r="KSR63" s="691"/>
      <c r="KSS63" s="691"/>
      <c r="KST63" s="691"/>
      <c r="KSU63" s="691"/>
      <c r="KSV63" s="691"/>
      <c r="KSW63" s="691"/>
      <c r="KSX63" s="691"/>
      <c r="KSY63" s="691"/>
      <c r="KSZ63" s="691"/>
      <c r="KTA63" s="691"/>
      <c r="KTB63" s="691"/>
      <c r="KTC63" s="691"/>
      <c r="KTD63" s="691"/>
      <c r="KTE63" s="691"/>
      <c r="KTF63" s="691"/>
      <c r="KTG63" s="691"/>
      <c r="KTH63" s="691"/>
      <c r="KTI63" s="691"/>
      <c r="KTJ63" s="691"/>
      <c r="KTK63" s="691"/>
      <c r="KTL63" s="691"/>
      <c r="KTM63" s="691"/>
      <c r="KTN63" s="691"/>
      <c r="KTO63" s="691"/>
      <c r="KTP63" s="691"/>
      <c r="KTQ63" s="691"/>
      <c r="KTR63" s="691"/>
      <c r="KTS63" s="691"/>
      <c r="KTT63" s="691"/>
      <c r="KTU63" s="691"/>
      <c r="KTV63" s="691"/>
      <c r="KTW63" s="691"/>
      <c r="KTX63" s="691"/>
      <c r="KTY63" s="691"/>
      <c r="KTZ63" s="691"/>
      <c r="KUA63" s="691"/>
      <c r="KUB63" s="691"/>
      <c r="KUC63" s="691"/>
      <c r="KUD63" s="691"/>
      <c r="KUE63" s="691"/>
      <c r="KUF63" s="691"/>
      <c r="KUG63" s="691"/>
      <c r="KUH63" s="691"/>
      <c r="KUI63" s="691"/>
      <c r="KUJ63" s="691"/>
      <c r="KUK63" s="691"/>
      <c r="KUL63" s="691"/>
      <c r="KUM63" s="691"/>
      <c r="KUN63" s="691"/>
      <c r="KUO63" s="691"/>
      <c r="KUP63" s="691"/>
      <c r="KUQ63" s="691"/>
      <c r="KUR63" s="691"/>
      <c r="KUS63" s="691"/>
      <c r="KUT63" s="691"/>
      <c r="KUU63" s="691"/>
      <c r="KUV63" s="691"/>
      <c r="KUW63" s="691"/>
      <c r="KUX63" s="691"/>
      <c r="KUY63" s="691"/>
      <c r="KUZ63" s="691"/>
      <c r="KVA63" s="691"/>
      <c r="KVB63" s="691"/>
      <c r="KVC63" s="691"/>
      <c r="KVD63" s="691"/>
      <c r="KVE63" s="691"/>
      <c r="KVF63" s="691"/>
      <c r="KVG63" s="691"/>
      <c r="KVH63" s="691"/>
      <c r="KVI63" s="691"/>
      <c r="KVJ63" s="691"/>
      <c r="KVK63" s="691"/>
      <c r="KVL63" s="691"/>
      <c r="KVM63" s="691"/>
      <c r="KVN63" s="691"/>
      <c r="KVO63" s="691"/>
      <c r="KVP63" s="691"/>
      <c r="KVQ63" s="691"/>
      <c r="KVR63" s="691"/>
      <c r="KVS63" s="691"/>
      <c r="KVT63" s="691"/>
      <c r="KVU63" s="691"/>
      <c r="KVV63" s="691"/>
      <c r="KVW63" s="691"/>
      <c r="KVX63" s="691"/>
      <c r="KVY63" s="691"/>
      <c r="KVZ63" s="691"/>
      <c r="KWA63" s="691"/>
      <c r="KWB63" s="691"/>
      <c r="KWC63" s="691"/>
      <c r="KWD63" s="691"/>
      <c r="KWE63" s="691"/>
      <c r="KWF63" s="691"/>
      <c r="KWG63" s="691"/>
      <c r="KWH63" s="691"/>
      <c r="KWI63" s="691"/>
      <c r="KWJ63" s="691"/>
      <c r="KWK63" s="691"/>
      <c r="KWL63" s="691"/>
      <c r="KWM63" s="691"/>
      <c r="KWN63" s="691"/>
      <c r="KWO63" s="691"/>
      <c r="KWP63" s="691"/>
      <c r="KWQ63" s="691"/>
      <c r="KWR63" s="691"/>
      <c r="KWS63" s="691"/>
      <c r="KWT63" s="691"/>
      <c r="KWU63" s="691"/>
      <c r="KWV63" s="691"/>
      <c r="KWW63" s="691"/>
      <c r="KWX63" s="691"/>
      <c r="KWY63" s="691"/>
      <c r="KWZ63" s="691"/>
      <c r="KXA63" s="691"/>
      <c r="KXB63" s="691"/>
      <c r="KXC63" s="691"/>
      <c r="KXD63" s="691"/>
      <c r="KXE63" s="691"/>
      <c r="KXF63" s="691"/>
      <c r="KXG63" s="691"/>
      <c r="KXH63" s="691"/>
      <c r="KXI63" s="691"/>
      <c r="KXJ63" s="691"/>
      <c r="KXK63" s="691"/>
      <c r="KXL63" s="691"/>
      <c r="KXM63" s="691"/>
      <c r="KXN63" s="691"/>
      <c r="KXO63" s="691"/>
      <c r="KXP63" s="691"/>
      <c r="KXQ63" s="691"/>
      <c r="KXR63" s="691"/>
      <c r="KXS63" s="691"/>
      <c r="KXT63" s="691"/>
      <c r="KXU63" s="691"/>
      <c r="KXV63" s="691"/>
      <c r="KXW63" s="691"/>
      <c r="KXX63" s="691"/>
      <c r="KXY63" s="691"/>
      <c r="KXZ63" s="691"/>
      <c r="KYA63" s="691"/>
      <c r="KYB63" s="691"/>
      <c r="KYC63" s="691"/>
      <c r="KYD63" s="691"/>
      <c r="KYE63" s="691"/>
      <c r="KYF63" s="691"/>
      <c r="KYG63" s="691"/>
      <c r="KYH63" s="691"/>
      <c r="KYI63" s="691"/>
      <c r="KYJ63" s="691"/>
      <c r="KYK63" s="691"/>
      <c r="KYL63" s="691"/>
      <c r="KYM63" s="691"/>
      <c r="KYN63" s="691"/>
      <c r="KYO63" s="691"/>
      <c r="KYP63" s="691"/>
      <c r="KYQ63" s="691"/>
      <c r="KYR63" s="691"/>
      <c r="KYS63" s="691"/>
      <c r="KYT63" s="691"/>
      <c r="KYU63" s="691"/>
      <c r="KYV63" s="691"/>
      <c r="KYW63" s="691"/>
      <c r="KYX63" s="691"/>
      <c r="KYY63" s="691"/>
      <c r="KYZ63" s="691"/>
      <c r="KZA63" s="691"/>
      <c r="KZB63" s="691"/>
      <c r="KZC63" s="691"/>
      <c r="KZD63" s="691"/>
      <c r="KZE63" s="691"/>
      <c r="KZF63" s="691"/>
      <c r="KZG63" s="691"/>
      <c r="KZH63" s="691"/>
      <c r="KZI63" s="691"/>
      <c r="KZJ63" s="691"/>
      <c r="KZK63" s="691"/>
      <c r="KZL63" s="691"/>
      <c r="KZM63" s="691"/>
      <c r="KZN63" s="691"/>
      <c r="KZO63" s="691"/>
      <c r="KZP63" s="691"/>
      <c r="KZQ63" s="691"/>
      <c r="KZR63" s="691"/>
      <c r="KZS63" s="691"/>
      <c r="KZT63" s="691"/>
      <c r="KZU63" s="691"/>
      <c r="KZV63" s="691"/>
      <c r="KZW63" s="691"/>
      <c r="KZX63" s="691"/>
      <c r="KZY63" s="691"/>
      <c r="KZZ63" s="691"/>
      <c r="LAA63" s="691"/>
      <c r="LAB63" s="691"/>
      <c r="LAC63" s="691"/>
      <c r="LAD63" s="691"/>
      <c r="LAE63" s="691"/>
      <c r="LAF63" s="691"/>
      <c r="LAG63" s="691"/>
      <c r="LAH63" s="691"/>
      <c r="LAI63" s="691"/>
      <c r="LAJ63" s="691"/>
      <c r="LAK63" s="691"/>
      <c r="LAL63" s="691"/>
      <c r="LAM63" s="691"/>
      <c r="LAN63" s="691"/>
      <c r="LAO63" s="691"/>
      <c r="LAP63" s="691"/>
      <c r="LAQ63" s="691"/>
      <c r="LAR63" s="691"/>
      <c r="LAS63" s="691"/>
      <c r="LAT63" s="691"/>
      <c r="LAU63" s="691"/>
      <c r="LAV63" s="691"/>
      <c r="LAW63" s="691"/>
      <c r="LAX63" s="691"/>
      <c r="LAY63" s="691"/>
      <c r="LAZ63" s="691"/>
      <c r="LBA63" s="691"/>
      <c r="LBB63" s="691"/>
      <c r="LBC63" s="691"/>
      <c r="LBD63" s="691"/>
      <c r="LBE63" s="691"/>
      <c r="LBF63" s="691"/>
      <c r="LBG63" s="691"/>
      <c r="LBH63" s="691"/>
      <c r="LBI63" s="691"/>
      <c r="LBJ63" s="691"/>
      <c r="LBK63" s="691"/>
      <c r="LBL63" s="691"/>
      <c r="LBM63" s="691"/>
      <c r="LBN63" s="691"/>
      <c r="LBO63" s="691"/>
      <c r="LBP63" s="691"/>
      <c r="LBQ63" s="691"/>
      <c r="LBR63" s="691"/>
      <c r="LBS63" s="691"/>
      <c r="LBT63" s="691"/>
      <c r="LBU63" s="691"/>
      <c r="LBV63" s="691"/>
      <c r="LBW63" s="691"/>
      <c r="LBX63" s="691"/>
      <c r="LBY63" s="691"/>
      <c r="LBZ63" s="691"/>
      <c r="LCA63" s="691"/>
      <c r="LCB63" s="691"/>
      <c r="LCC63" s="691"/>
      <c r="LCD63" s="691"/>
      <c r="LCE63" s="691"/>
      <c r="LCF63" s="691"/>
      <c r="LCG63" s="691"/>
      <c r="LCH63" s="691"/>
      <c r="LCI63" s="691"/>
      <c r="LCJ63" s="691"/>
      <c r="LCK63" s="691"/>
      <c r="LCL63" s="691"/>
      <c r="LCM63" s="691"/>
      <c r="LCN63" s="691"/>
      <c r="LCO63" s="691"/>
      <c r="LCP63" s="691"/>
      <c r="LCQ63" s="691"/>
      <c r="LCR63" s="691"/>
      <c r="LCS63" s="691"/>
      <c r="LCT63" s="691"/>
      <c r="LCU63" s="691"/>
      <c r="LCV63" s="691"/>
      <c r="LCW63" s="691"/>
      <c r="LCX63" s="691"/>
      <c r="LCY63" s="691"/>
      <c r="LCZ63" s="691"/>
      <c r="LDA63" s="691"/>
      <c r="LDB63" s="691"/>
      <c r="LDC63" s="691"/>
      <c r="LDD63" s="691"/>
      <c r="LDE63" s="691"/>
      <c r="LDF63" s="691"/>
      <c r="LDG63" s="691"/>
      <c r="LDH63" s="691"/>
      <c r="LDI63" s="691"/>
      <c r="LDJ63" s="691"/>
      <c r="LDK63" s="691"/>
      <c r="LDL63" s="691"/>
      <c r="LDM63" s="691"/>
      <c r="LDN63" s="691"/>
      <c r="LDO63" s="691"/>
      <c r="LDP63" s="691"/>
      <c r="LDQ63" s="691"/>
      <c r="LDR63" s="691"/>
      <c r="LDS63" s="691"/>
      <c r="LDT63" s="691"/>
      <c r="LDU63" s="691"/>
      <c r="LDV63" s="691"/>
      <c r="LDW63" s="691"/>
      <c r="LDX63" s="691"/>
      <c r="LDY63" s="691"/>
      <c r="LDZ63" s="691"/>
      <c r="LEA63" s="691"/>
      <c r="LEB63" s="691"/>
      <c r="LEC63" s="691"/>
      <c r="LED63" s="691"/>
      <c r="LEE63" s="691"/>
      <c r="LEF63" s="691"/>
      <c r="LEG63" s="691"/>
      <c r="LEH63" s="691"/>
      <c r="LEI63" s="691"/>
      <c r="LEJ63" s="691"/>
      <c r="LEK63" s="691"/>
      <c r="LEL63" s="691"/>
      <c r="LEM63" s="691"/>
      <c r="LEN63" s="691"/>
      <c r="LEO63" s="691"/>
      <c r="LEP63" s="691"/>
      <c r="LEQ63" s="691"/>
      <c r="LER63" s="691"/>
      <c r="LES63" s="691"/>
      <c r="LET63" s="691"/>
      <c r="LEU63" s="691"/>
      <c r="LEV63" s="691"/>
      <c r="LEW63" s="691"/>
      <c r="LEX63" s="691"/>
      <c r="LEY63" s="691"/>
      <c r="LEZ63" s="691"/>
      <c r="LFA63" s="691"/>
      <c r="LFB63" s="691"/>
      <c r="LFC63" s="691"/>
      <c r="LFD63" s="691"/>
      <c r="LFE63" s="691"/>
      <c r="LFF63" s="691"/>
      <c r="LFG63" s="691"/>
      <c r="LFH63" s="691"/>
      <c r="LFI63" s="691"/>
      <c r="LFJ63" s="691"/>
      <c r="LFK63" s="691"/>
      <c r="LFL63" s="691"/>
      <c r="LFM63" s="691"/>
      <c r="LFN63" s="691"/>
      <c r="LFO63" s="691"/>
      <c r="LFP63" s="691"/>
      <c r="LFQ63" s="691"/>
      <c r="LFR63" s="691"/>
      <c r="LFS63" s="691"/>
      <c r="LFT63" s="691"/>
      <c r="LFU63" s="691"/>
      <c r="LFV63" s="691"/>
      <c r="LFW63" s="691"/>
      <c r="LFX63" s="691"/>
      <c r="LFY63" s="691"/>
      <c r="LFZ63" s="691"/>
      <c r="LGA63" s="691"/>
      <c r="LGB63" s="691"/>
      <c r="LGC63" s="691"/>
      <c r="LGD63" s="691"/>
      <c r="LGE63" s="691"/>
      <c r="LGF63" s="691"/>
      <c r="LGG63" s="691"/>
      <c r="LGH63" s="691"/>
      <c r="LGI63" s="691"/>
      <c r="LGJ63" s="691"/>
      <c r="LGK63" s="691"/>
      <c r="LGL63" s="691"/>
      <c r="LGM63" s="691"/>
      <c r="LGN63" s="691"/>
      <c r="LGO63" s="691"/>
      <c r="LGP63" s="691"/>
      <c r="LGQ63" s="691"/>
      <c r="LGR63" s="691"/>
      <c r="LGS63" s="691"/>
      <c r="LGT63" s="691"/>
      <c r="LGU63" s="691"/>
      <c r="LGV63" s="691"/>
      <c r="LGW63" s="691"/>
      <c r="LGX63" s="691"/>
      <c r="LGY63" s="691"/>
      <c r="LGZ63" s="691"/>
      <c r="LHA63" s="691"/>
      <c r="LHB63" s="691"/>
      <c r="LHC63" s="691"/>
      <c r="LHD63" s="691"/>
      <c r="LHE63" s="691"/>
      <c r="LHF63" s="691"/>
      <c r="LHG63" s="691"/>
      <c r="LHH63" s="691"/>
      <c r="LHI63" s="691"/>
      <c r="LHJ63" s="691"/>
      <c r="LHK63" s="691"/>
      <c r="LHL63" s="691"/>
      <c r="LHM63" s="691"/>
      <c r="LHN63" s="691"/>
      <c r="LHO63" s="691"/>
      <c r="LHP63" s="691"/>
      <c r="LHQ63" s="691"/>
      <c r="LHR63" s="691"/>
      <c r="LHS63" s="691"/>
      <c r="LHT63" s="691"/>
      <c r="LHU63" s="691"/>
      <c r="LHV63" s="691"/>
      <c r="LHW63" s="691"/>
      <c r="LHX63" s="691"/>
      <c r="LHY63" s="691"/>
      <c r="LHZ63" s="691"/>
      <c r="LIA63" s="691"/>
      <c r="LIB63" s="691"/>
      <c r="LIC63" s="691"/>
      <c r="LID63" s="691"/>
      <c r="LIE63" s="691"/>
      <c r="LIF63" s="691"/>
      <c r="LIG63" s="691"/>
      <c r="LIH63" s="691"/>
      <c r="LII63" s="691"/>
      <c r="LIJ63" s="691"/>
      <c r="LIK63" s="691"/>
      <c r="LIL63" s="691"/>
      <c r="LIM63" s="691"/>
      <c r="LIN63" s="691"/>
      <c r="LIO63" s="691"/>
      <c r="LIP63" s="691"/>
      <c r="LIQ63" s="691"/>
      <c r="LIR63" s="691"/>
      <c r="LIS63" s="691"/>
      <c r="LIT63" s="691"/>
      <c r="LIU63" s="691"/>
      <c r="LIV63" s="691"/>
      <c r="LIW63" s="691"/>
      <c r="LIX63" s="691"/>
      <c r="LIY63" s="691"/>
      <c r="LIZ63" s="691"/>
      <c r="LJA63" s="691"/>
      <c r="LJB63" s="691"/>
      <c r="LJC63" s="691"/>
      <c r="LJD63" s="691"/>
      <c r="LJE63" s="691"/>
      <c r="LJF63" s="691"/>
      <c r="LJG63" s="691"/>
      <c r="LJH63" s="691"/>
      <c r="LJI63" s="691"/>
      <c r="LJJ63" s="691"/>
      <c r="LJK63" s="691"/>
      <c r="LJL63" s="691"/>
      <c r="LJM63" s="691"/>
      <c r="LJN63" s="691"/>
      <c r="LJO63" s="691"/>
      <c r="LJP63" s="691"/>
      <c r="LJQ63" s="691"/>
      <c r="LJR63" s="691"/>
      <c r="LJS63" s="691"/>
      <c r="LJT63" s="691"/>
      <c r="LJU63" s="691"/>
      <c r="LJV63" s="691"/>
      <c r="LJW63" s="691"/>
      <c r="LJX63" s="691"/>
      <c r="LJY63" s="691"/>
      <c r="LJZ63" s="691"/>
      <c r="LKA63" s="691"/>
      <c r="LKB63" s="691"/>
      <c r="LKC63" s="691"/>
      <c r="LKD63" s="691"/>
      <c r="LKE63" s="691"/>
      <c r="LKF63" s="691"/>
      <c r="LKG63" s="691"/>
      <c r="LKH63" s="691"/>
      <c r="LKI63" s="691"/>
      <c r="LKJ63" s="691"/>
      <c r="LKK63" s="691"/>
      <c r="LKL63" s="691"/>
      <c r="LKM63" s="691"/>
      <c r="LKN63" s="691"/>
      <c r="LKO63" s="691"/>
      <c r="LKP63" s="691"/>
      <c r="LKQ63" s="691"/>
      <c r="LKR63" s="691"/>
      <c r="LKS63" s="691"/>
      <c r="LKT63" s="691"/>
      <c r="LKU63" s="691"/>
      <c r="LKV63" s="691"/>
      <c r="LKW63" s="691"/>
      <c r="LKX63" s="691"/>
      <c r="LKY63" s="691"/>
      <c r="LKZ63" s="691"/>
      <c r="LLA63" s="691"/>
      <c r="LLB63" s="691"/>
      <c r="LLC63" s="691"/>
      <c r="LLD63" s="691"/>
      <c r="LLE63" s="691"/>
      <c r="LLF63" s="691"/>
      <c r="LLG63" s="691"/>
      <c r="LLH63" s="691"/>
      <c r="LLI63" s="691"/>
      <c r="LLJ63" s="691"/>
      <c r="LLK63" s="691"/>
      <c r="LLL63" s="691"/>
      <c r="LLM63" s="691"/>
      <c r="LLN63" s="691"/>
      <c r="LLO63" s="691"/>
      <c r="LLP63" s="691"/>
      <c r="LLQ63" s="691"/>
      <c r="LLR63" s="691"/>
      <c r="LLS63" s="691"/>
      <c r="LLT63" s="691"/>
      <c r="LLU63" s="691"/>
      <c r="LLV63" s="691"/>
      <c r="LLW63" s="691"/>
      <c r="LLX63" s="691"/>
      <c r="LLY63" s="691"/>
      <c r="LLZ63" s="691"/>
      <c r="LMA63" s="691"/>
      <c r="LMB63" s="691"/>
      <c r="LMC63" s="691"/>
      <c r="LMD63" s="691"/>
      <c r="LME63" s="691"/>
      <c r="LMF63" s="691"/>
      <c r="LMG63" s="691"/>
      <c r="LMH63" s="691"/>
      <c r="LMI63" s="691"/>
      <c r="LMJ63" s="691"/>
      <c r="LMK63" s="691"/>
      <c r="LML63" s="691"/>
      <c r="LMM63" s="691"/>
      <c r="LMN63" s="691"/>
      <c r="LMO63" s="691"/>
      <c r="LMP63" s="691"/>
      <c r="LMQ63" s="691"/>
      <c r="LMR63" s="691"/>
      <c r="LMS63" s="691"/>
      <c r="LMT63" s="691"/>
      <c r="LMU63" s="691"/>
      <c r="LMV63" s="691"/>
      <c r="LMW63" s="691"/>
      <c r="LMX63" s="691"/>
      <c r="LMY63" s="691"/>
      <c r="LMZ63" s="691"/>
      <c r="LNA63" s="691"/>
      <c r="LNB63" s="691"/>
      <c r="LNC63" s="691"/>
      <c r="LND63" s="691"/>
      <c r="LNE63" s="691"/>
      <c r="LNF63" s="691"/>
      <c r="LNG63" s="691"/>
      <c r="LNH63" s="691"/>
      <c r="LNI63" s="691"/>
      <c r="LNJ63" s="691"/>
      <c r="LNK63" s="691"/>
      <c r="LNL63" s="691"/>
      <c r="LNM63" s="691"/>
      <c r="LNN63" s="691"/>
      <c r="LNO63" s="691"/>
      <c r="LNP63" s="691"/>
      <c r="LNQ63" s="691"/>
      <c r="LNR63" s="691"/>
      <c r="LNS63" s="691"/>
      <c r="LNT63" s="691"/>
      <c r="LNU63" s="691"/>
      <c r="LNV63" s="691"/>
      <c r="LNW63" s="691"/>
      <c r="LNX63" s="691"/>
      <c r="LNY63" s="691"/>
      <c r="LNZ63" s="691"/>
      <c r="LOA63" s="691"/>
      <c r="LOB63" s="691"/>
      <c r="LOC63" s="691"/>
      <c r="LOD63" s="691"/>
      <c r="LOE63" s="691"/>
      <c r="LOF63" s="691"/>
      <c r="LOG63" s="691"/>
      <c r="LOH63" s="691"/>
      <c r="LOI63" s="691"/>
      <c r="LOJ63" s="691"/>
      <c r="LOK63" s="691"/>
      <c r="LOL63" s="691"/>
      <c r="LOM63" s="691"/>
      <c r="LON63" s="691"/>
      <c r="LOO63" s="691"/>
      <c r="LOP63" s="691"/>
      <c r="LOQ63" s="691"/>
      <c r="LOR63" s="691"/>
      <c r="LOS63" s="691"/>
      <c r="LOT63" s="691"/>
      <c r="LOU63" s="691"/>
      <c r="LOV63" s="691"/>
      <c r="LOW63" s="691"/>
      <c r="LOX63" s="691"/>
      <c r="LOY63" s="691"/>
      <c r="LOZ63" s="691"/>
      <c r="LPA63" s="691"/>
      <c r="LPB63" s="691"/>
      <c r="LPC63" s="691"/>
      <c r="LPD63" s="691"/>
      <c r="LPE63" s="691"/>
      <c r="LPF63" s="691"/>
      <c r="LPG63" s="691"/>
      <c r="LPH63" s="691"/>
      <c r="LPI63" s="691"/>
      <c r="LPJ63" s="691"/>
      <c r="LPK63" s="691"/>
      <c r="LPL63" s="691"/>
      <c r="LPM63" s="691"/>
      <c r="LPN63" s="691"/>
      <c r="LPO63" s="691"/>
      <c r="LPP63" s="691"/>
      <c r="LPQ63" s="691"/>
      <c r="LPR63" s="691"/>
      <c r="LPS63" s="691"/>
      <c r="LPT63" s="691"/>
      <c r="LPU63" s="691"/>
      <c r="LPV63" s="691"/>
      <c r="LPW63" s="691"/>
      <c r="LPX63" s="691"/>
      <c r="LPY63" s="691"/>
      <c r="LPZ63" s="691"/>
      <c r="LQA63" s="691"/>
      <c r="LQB63" s="691"/>
      <c r="LQC63" s="691"/>
      <c r="LQD63" s="691"/>
      <c r="LQE63" s="691"/>
      <c r="LQF63" s="691"/>
      <c r="LQG63" s="691"/>
      <c r="LQH63" s="691"/>
      <c r="LQI63" s="691"/>
      <c r="LQJ63" s="691"/>
      <c r="LQK63" s="691"/>
      <c r="LQL63" s="691"/>
      <c r="LQM63" s="691"/>
      <c r="LQN63" s="691"/>
      <c r="LQO63" s="691"/>
      <c r="LQP63" s="691"/>
      <c r="LQQ63" s="691"/>
      <c r="LQR63" s="691"/>
      <c r="LQS63" s="691"/>
      <c r="LQT63" s="691"/>
      <c r="LQU63" s="691"/>
      <c r="LQV63" s="691"/>
      <c r="LQW63" s="691"/>
      <c r="LQX63" s="691"/>
      <c r="LQY63" s="691"/>
      <c r="LQZ63" s="691"/>
      <c r="LRA63" s="691"/>
      <c r="LRB63" s="691"/>
      <c r="LRC63" s="691"/>
      <c r="LRD63" s="691"/>
      <c r="LRE63" s="691"/>
      <c r="LRF63" s="691"/>
      <c r="LRG63" s="691"/>
      <c r="LRH63" s="691"/>
      <c r="LRI63" s="691"/>
      <c r="LRJ63" s="691"/>
      <c r="LRK63" s="691"/>
      <c r="LRL63" s="691"/>
      <c r="LRM63" s="691"/>
      <c r="LRN63" s="691"/>
      <c r="LRO63" s="691"/>
      <c r="LRP63" s="691"/>
      <c r="LRQ63" s="691"/>
      <c r="LRR63" s="691"/>
      <c r="LRS63" s="691"/>
      <c r="LRT63" s="691"/>
      <c r="LRU63" s="691"/>
      <c r="LRV63" s="691"/>
      <c r="LRW63" s="691"/>
      <c r="LRX63" s="691"/>
      <c r="LRY63" s="691"/>
      <c r="LRZ63" s="691"/>
      <c r="LSA63" s="691"/>
      <c r="LSB63" s="691"/>
      <c r="LSC63" s="691"/>
      <c r="LSD63" s="691"/>
      <c r="LSE63" s="691"/>
      <c r="LSF63" s="691"/>
      <c r="LSG63" s="691"/>
      <c r="LSH63" s="691"/>
      <c r="LSI63" s="691"/>
      <c r="LSJ63" s="691"/>
      <c r="LSK63" s="691"/>
      <c r="LSL63" s="691"/>
      <c r="LSM63" s="691"/>
      <c r="LSN63" s="691"/>
      <c r="LSO63" s="691"/>
      <c r="LSP63" s="691"/>
      <c r="LSQ63" s="691"/>
      <c r="LSR63" s="691"/>
      <c r="LSS63" s="691"/>
      <c r="LST63" s="691"/>
      <c r="LSU63" s="691"/>
      <c r="LSV63" s="691"/>
      <c r="LSW63" s="691"/>
      <c r="LSX63" s="691"/>
      <c r="LSY63" s="691"/>
      <c r="LSZ63" s="691"/>
      <c r="LTA63" s="691"/>
      <c r="LTB63" s="691"/>
      <c r="LTC63" s="691"/>
      <c r="LTD63" s="691"/>
      <c r="LTE63" s="691"/>
      <c r="LTF63" s="691"/>
      <c r="LTG63" s="691"/>
      <c r="LTH63" s="691"/>
      <c r="LTI63" s="691"/>
      <c r="LTJ63" s="691"/>
      <c r="LTK63" s="691"/>
      <c r="LTL63" s="691"/>
      <c r="LTM63" s="691"/>
      <c r="LTN63" s="691"/>
      <c r="LTO63" s="691"/>
      <c r="LTP63" s="691"/>
      <c r="LTQ63" s="691"/>
      <c r="LTR63" s="691"/>
      <c r="LTS63" s="691"/>
      <c r="LTT63" s="691"/>
      <c r="LTU63" s="691"/>
      <c r="LTV63" s="691"/>
      <c r="LTW63" s="691"/>
      <c r="LTX63" s="691"/>
      <c r="LTY63" s="691"/>
      <c r="LTZ63" s="691"/>
      <c r="LUA63" s="691"/>
      <c r="LUB63" s="691"/>
      <c r="LUC63" s="691"/>
      <c r="LUD63" s="691"/>
      <c r="LUE63" s="691"/>
      <c r="LUF63" s="691"/>
      <c r="LUG63" s="691"/>
      <c r="LUH63" s="691"/>
      <c r="LUI63" s="691"/>
      <c r="LUJ63" s="691"/>
      <c r="LUK63" s="691"/>
      <c r="LUL63" s="691"/>
      <c r="LUM63" s="691"/>
      <c r="LUN63" s="691"/>
      <c r="LUO63" s="691"/>
      <c r="LUP63" s="691"/>
      <c r="LUQ63" s="691"/>
      <c r="LUR63" s="691"/>
      <c r="LUS63" s="691"/>
      <c r="LUT63" s="691"/>
      <c r="LUU63" s="691"/>
      <c r="LUV63" s="691"/>
      <c r="LUW63" s="691"/>
      <c r="LUX63" s="691"/>
      <c r="LUY63" s="691"/>
      <c r="LUZ63" s="691"/>
      <c r="LVA63" s="691"/>
      <c r="LVB63" s="691"/>
      <c r="LVC63" s="691"/>
      <c r="LVD63" s="691"/>
      <c r="LVE63" s="691"/>
      <c r="LVF63" s="691"/>
      <c r="LVG63" s="691"/>
      <c r="LVH63" s="691"/>
      <c r="LVI63" s="691"/>
      <c r="LVJ63" s="691"/>
      <c r="LVK63" s="691"/>
      <c r="LVL63" s="691"/>
      <c r="LVM63" s="691"/>
      <c r="LVN63" s="691"/>
      <c r="LVO63" s="691"/>
      <c r="LVP63" s="691"/>
      <c r="LVQ63" s="691"/>
      <c r="LVR63" s="691"/>
      <c r="LVS63" s="691"/>
      <c r="LVT63" s="691"/>
      <c r="LVU63" s="691"/>
      <c r="LVV63" s="691"/>
      <c r="LVW63" s="691"/>
      <c r="LVX63" s="691"/>
      <c r="LVY63" s="691"/>
      <c r="LVZ63" s="691"/>
      <c r="LWA63" s="691"/>
      <c r="LWB63" s="691"/>
      <c r="LWC63" s="691"/>
      <c r="LWD63" s="691"/>
      <c r="LWE63" s="691"/>
      <c r="LWF63" s="691"/>
      <c r="LWG63" s="691"/>
      <c r="LWH63" s="691"/>
      <c r="LWI63" s="691"/>
      <c r="LWJ63" s="691"/>
      <c r="LWK63" s="691"/>
      <c r="LWL63" s="691"/>
      <c r="LWM63" s="691"/>
      <c r="LWN63" s="691"/>
      <c r="LWO63" s="691"/>
      <c r="LWP63" s="691"/>
      <c r="LWQ63" s="691"/>
      <c r="LWR63" s="691"/>
      <c r="LWS63" s="691"/>
      <c r="LWT63" s="691"/>
      <c r="LWU63" s="691"/>
      <c r="LWV63" s="691"/>
      <c r="LWW63" s="691"/>
      <c r="LWX63" s="691"/>
      <c r="LWY63" s="691"/>
      <c r="LWZ63" s="691"/>
      <c r="LXA63" s="691"/>
      <c r="LXB63" s="691"/>
      <c r="LXC63" s="691"/>
      <c r="LXD63" s="691"/>
      <c r="LXE63" s="691"/>
      <c r="LXF63" s="691"/>
      <c r="LXG63" s="691"/>
      <c r="LXH63" s="691"/>
      <c r="LXI63" s="691"/>
      <c r="LXJ63" s="691"/>
      <c r="LXK63" s="691"/>
      <c r="LXL63" s="691"/>
      <c r="LXM63" s="691"/>
      <c r="LXN63" s="691"/>
      <c r="LXO63" s="691"/>
      <c r="LXP63" s="691"/>
      <c r="LXQ63" s="691"/>
      <c r="LXR63" s="691"/>
      <c r="LXS63" s="691"/>
      <c r="LXT63" s="691"/>
      <c r="LXU63" s="691"/>
      <c r="LXV63" s="691"/>
      <c r="LXW63" s="691"/>
      <c r="LXX63" s="691"/>
      <c r="LXY63" s="691"/>
      <c r="LXZ63" s="691"/>
      <c r="LYA63" s="691"/>
      <c r="LYB63" s="691"/>
      <c r="LYC63" s="691"/>
      <c r="LYD63" s="691"/>
      <c r="LYE63" s="691"/>
      <c r="LYF63" s="691"/>
      <c r="LYG63" s="691"/>
      <c r="LYH63" s="691"/>
      <c r="LYI63" s="691"/>
      <c r="LYJ63" s="691"/>
      <c r="LYK63" s="691"/>
      <c r="LYL63" s="691"/>
      <c r="LYM63" s="691"/>
      <c r="LYN63" s="691"/>
      <c r="LYO63" s="691"/>
      <c r="LYP63" s="691"/>
      <c r="LYQ63" s="691"/>
      <c r="LYR63" s="691"/>
      <c r="LYS63" s="691"/>
      <c r="LYT63" s="691"/>
      <c r="LYU63" s="691"/>
      <c r="LYV63" s="691"/>
      <c r="LYW63" s="691"/>
      <c r="LYX63" s="691"/>
      <c r="LYY63" s="691"/>
      <c r="LYZ63" s="691"/>
      <c r="LZA63" s="691"/>
      <c r="LZB63" s="691"/>
      <c r="LZC63" s="691"/>
      <c r="LZD63" s="691"/>
      <c r="LZE63" s="691"/>
      <c r="LZF63" s="691"/>
      <c r="LZG63" s="691"/>
      <c r="LZH63" s="691"/>
      <c r="LZI63" s="691"/>
      <c r="LZJ63" s="691"/>
      <c r="LZK63" s="691"/>
      <c r="LZL63" s="691"/>
      <c r="LZM63" s="691"/>
      <c r="LZN63" s="691"/>
      <c r="LZO63" s="691"/>
      <c r="LZP63" s="691"/>
      <c r="LZQ63" s="691"/>
      <c r="LZR63" s="691"/>
      <c r="LZS63" s="691"/>
      <c r="LZT63" s="691"/>
      <c r="LZU63" s="691"/>
      <c r="LZV63" s="691"/>
      <c r="LZW63" s="691"/>
      <c r="LZX63" s="691"/>
      <c r="LZY63" s="691"/>
      <c r="LZZ63" s="691"/>
      <c r="MAA63" s="691"/>
      <c r="MAB63" s="691"/>
      <c r="MAC63" s="691"/>
      <c r="MAD63" s="691"/>
      <c r="MAE63" s="691"/>
      <c r="MAF63" s="691"/>
      <c r="MAG63" s="691"/>
      <c r="MAH63" s="691"/>
      <c r="MAI63" s="691"/>
      <c r="MAJ63" s="691"/>
      <c r="MAK63" s="691"/>
      <c r="MAL63" s="691"/>
      <c r="MAM63" s="691"/>
      <c r="MAN63" s="691"/>
      <c r="MAO63" s="691"/>
      <c r="MAP63" s="691"/>
      <c r="MAQ63" s="691"/>
      <c r="MAR63" s="691"/>
      <c r="MAS63" s="691"/>
      <c r="MAT63" s="691"/>
      <c r="MAU63" s="691"/>
      <c r="MAV63" s="691"/>
      <c r="MAW63" s="691"/>
      <c r="MAX63" s="691"/>
      <c r="MAY63" s="691"/>
      <c r="MAZ63" s="691"/>
      <c r="MBA63" s="691"/>
      <c r="MBB63" s="691"/>
      <c r="MBC63" s="691"/>
      <c r="MBD63" s="691"/>
      <c r="MBE63" s="691"/>
      <c r="MBF63" s="691"/>
      <c r="MBG63" s="691"/>
      <c r="MBH63" s="691"/>
      <c r="MBI63" s="691"/>
      <c r="MBJ63" s="691"/>
      <c r="MBK63" s="691"/>
      <c r="MBL63" s="691"/>
      <c r="MBM63" s="691"/>
      <c r="MBN63" s="691"/>
      <c r="MBO63" s="691"/>
      <c r="MBP63" s="691"/>
      <c r="MBQ63" s="691"/>
      <c r="MBR63" s="691"/>
      <c r="MBS63" s="691"/>
      <c r="MBT63" s="691"/>
      <c r="MBU63" s="691"/>
      <c r="MBV63" s="691"/>
      <c r="MBW63" s="691"/>
      <c r="MBX63" s="691"/>
      <c r="MBY63" s="691"/>
      <c r="MBZ63" s="691"/>
      <c r="MCA63" s="691"/>
      <c r="MCB63" s="691"/>
      <c r="MCC63" s="691"/>
      <c r="MCD63" s="691"/>
      <c r="MCE63" s="691"/>
      <c r="MCF63" s="691"/>
      <c r="MCG63" s="691"/>
      <c r="MCH63" s="691"/>
      <c r="MCI63" s="691"/>
      <c r="MCJ63" s="691"/>
      <c r="MCK63" s="691"/>
      <c r="MCL63" s="691"/>
      <c r="MCM63" s="691"/>
      <c r="MCN63" s="691"/>
      <c r="MCO63" s="691"/>
      <c r="MCP63" s="691"/>
      <c r="MCQ63" s="691"/>
      <c r="MCR63" s="691"/>
      <c r="MCS63" s="691"/>
      <c r="MCT63" s="691"/>
      <c r="MCU63" s="691"/>
      <c r="MCV63" s="691"/>
      <c r="MCW63" s="691"/>
      <c r="MCX63" s="691"/>
      <c r="MCY63" s="691"/>
      <c r="MCZ63" s="691"/>
      <c r="MDA63" s="691"/>
      <c r="MDB63" s="691"/>
      <c r="MDC63" s="691"/>
      <c r="MDD63" s="691"/>
      <c r="MDE63" s="691"/>
      <c r="MDF63" s="691"/>
      <c r="MDG63" s="691"/>
      <c r="MDH63" s="691"/>
      <c r="MDI63" s="691"/>
      <c r="MDJ63" s="691"/>
      <c r="MDK63" s="691"/>
      <c r="MDL63" s="691"/>
      <c r="MDM63" s="691"/>
      <c r="MDN63" s="691"/>
      <c r="MDO63" s="691"/>
      <c r="MDP63" s="691"/>
      <c r="MDQ63" s="691"/>
      <c r="MDR63" s="691"/>
      <c r="MDS63" s="691"/>
      <c r="MDT63" s="691"/>
      <c r="MDU63" s="691"/>
      <c r="MDV63" s="691"/>
      <c r="MDW63" s="691"/>
      <c r="MDX63" s="691"/>
      <c r="MDY63" s="691"/>
      <c r="MDZ63" s="691"/>
      <c r="MEA63" s="691"/>
      <c r="MEB63" s="691"/>
      <c r="MEC63" s="691"/>
      <c r="MED63" s="691"/>
      <c r="MEE63" s="691"/>
      <c r="MEF63" s="691"/>
      <c r="MEG63" s="691"/>
      <c r="MEH63" s="691"/>
      <c r="MEI63" s="691"/>
      <c r="MEJ63" s="691"/>
      <c r="MEK63" s="691"/>
      <c r="MEL63" s="691"/>
      <c r="MEM63" s="691"/>
      <c r="MEN63" s="691"/>
      <c r="MEO63" s="691"/>
      <c r="MEP63" s="691"/>
      <c r="MEQ63" s="691"/>
      <c r="MER63" s="691"/>
      <c r="MES63" s="691"/>
      <c r="MET63" s="691"/>
      <c r="MEU63" s="691"/>
      <c r="MEV63" s="691"/>
      <c r="MEW63" s="691"/>
      <c r="MEX63" s="691"/>
      <c r="MEY63" s="691"/>
      <c r="MEZ63" s="691"/>
      <c r="MFA63" s="691"/>
      <c r="MFB63" s="691"/>
      <c r="MFC63" s="691"/>
      <c r="MFD63" s="691"/>
      <c r="MFE63" s="691"/>
      <c r="MFF63" s="691"/>
      <c r="MFG63" s="691"/>
      <c r="MFH63" s="691"/>
      <c r="MFI63" s="691"/>
      <c r="MFJ63" s="691"/>
      <c r="MFK63" s="691"/>
      <c r="MFL63" s="691"/>
      <c r="MFM63" s="691"/>
      <c r="MFN63" s="691"/>
      <c r="MFO63" s="691"/>
      <c r="MFP63" s="691"/>
      <c r="MFQ63" s="691"/>
      <c r="MFR63" s="691"/>
      <c r="MFS63" s="691"/>
      <c r="MFT63" s="691"/>
      <c r="MFU63" s="691"/>
      <c r="MFV63" s="691"/>
      <c r="MFW63" s="691"/>
      <c r="MFX63" s="691"/>
      <c r="MFY63" s="691"/>
      <c r="MFZ63" s="691"/>
      <c r="MGA63" s="691"/>
      <c r="MGB63" s="691"/>
      <c r="MGC63" s="691"/>
      <c r="MGD63" s="691"/>
      <c r="MGE63" s="691"/>
      <c r="MGF63" s="691"/>
      <c r="MGG63" s="691"/>
      <c r="MGH63" s="691"/>
      <c r="MGI63" s="691"/>
      <c r="MGJ63" s="691"/>
      <c r="MGK63" s="691"/>
      <c r="MGL63" s="691"/>
      <c r="MGM63" s="691"/>
      <c r="MGN63" s="691"/>
      <c r="MGO63" s="691"/>
      <c r="MGP63" s="691"/>
      <c r="MGQ63" s="691"/>
      <c r="MGR63" s="691"/>
      <c r="MGS63" s="691"/>
      <c r="MGT63" s="691"/>
      <c r="MGU63" s="691"/>
      <c r="MGV63" s="691"/>
      <c r="MGW63" s="691"/>
      <c r="MGX63" s="691"/>
      <c r="MGY63" s="691"/>
      <c r="MGZ63" s="691"/>
      <c r="MHA63" s="691"/>
      <c r="MHB63" s="691"/>
      <c r="MHC63" s="691"/>
      <c r="MHD63" s="691"/>
      <c r="MHE63" s="691"/>
      <c r="MHF63" s="691"/>
      <c r="MHG63" s="691"/>
      <c r="MHH63" s="691"/>
      <c r="MHI63" s="691"/>
      <c r="MHJ63" s="691"/>
      <c r="MHK63" s="691"/>
      <c r="MHL63" s="691"/>
      <c r="MHM63" s="691"/>
      <c r="MHN63" s="691"/>
      <c r="MHO63" s="691"/>
      <c r="MHP63" s="691"/>
      <c r="MHQ63" s="691"/>
      <c r="MHR63" s="691"/>
      <c r="MHS63" s="691"/>
      <c r="MHT63" s="691"/>
      <c r="MHU63" s="691"/>
      <c r="MHV63" s="691"/>
      <c r="MHW63" s="691"/>
      <c r="MHX63" s="691"/>
      <c r="MHY63" s="691"/>
      <c r="MHZ63" s="691"/>
      <c r="MIA63" s="691"/>
      <c r="MIB63" s="691"/>
      <c r="MIC63" s="691"/>
      <c r="MID63" s="691"/>
      <c r="MIE63" s="691"/>
      <c r="MIF63" s="691"/>
      <c r="MIG63" s="691"/>
      <c r="MIH63" s="691"/>
      <c r="MII63" s="691"/>
      <c r="MIJ63" s="691"/>
      <c r="MIK63" s="691"/>
      <c r="MIL63" s="691"/>
      <c r="MIM63" s="691"/>
      <c r="MIN63" s="691"/>
      <c r="MIO63" s="691"/>
      <c r="MIP63" s="691"/>
      <c r="MIQ63" s="691"/>
      <c r="MIR63" s="691"/>
      <c r="MIS63" s="691"/>
      <c r="MIT63" s="691"/>
      <c r="MIU63" s="691"/>
      <c r="MIV63" s="691"/>
      <c r="MIW63" s="691"/>
      <c r="MIX63" s="691"/>
      <c r="MIY63" s="691"/>
      <c r="MIZ63" s="691"/>
      <c r="MJA63" s="691"/>
      <c r="MJB63" s="691"/>
      <c r="MJC63" s="691"/>
      <c r="MJD63" s="691"/>
      <c r="MJE63" s="691"/>
      <c r="MJF63" s="691"/>
      <c r="MJG63" s="691"/>
      <c r="MJH63" s="691"/>
      <c r="MJI63" s="691"/>
      <c r="MJJ63" s="691"/>
      <c r="MJK63" s="691"/>
      <c r="MJL63" s="691"/>
      <c r="MJM63" s="691"/>
      <c r="MJN63" s="691"/>
      <c r="MJO63" s="691"/>
      <c r="MJP63" s="691"/>
      <c r="MJQ63" s="691"/>
      <c r="MJR63" s="691"/>
      <c r="MJS63" s="691"/>
      <c r="MJT63" s="691"/>
      <c r="MJU63" s="691"/>
      <c r="MJV63" s="691"/>
      <c r="MJW63" s="691"/>
      <c r="MJX63" s="691"/>
      <c r="MJY63" s="691"/>
      <c r="MJZ63" s="691"/>
      <c r="MKA63" s="691"/>
      <c r="MKB63" s="691"/>
      <c r="MKC63" s="691"/>
      <c r="MKD63" s="691"/>
      <c r="MKE63" s="691"/>
      <c r="MKF63" s="691"/>
      <c r="MKG63" s="691"/>
      <c r="MKH63" s="691"/>
      <c r="MKI63" s="691"/>
      <c r="MKJ63" s="691"/>
      <c r="MKK63" s="691"/>
      <c r="MKL63" s="691"/>
      <c r="MKM63" s="691"/>
      <c r="MKN63" s="691"/>
      <c r="MKO63" s="691"/>
      <c r="MKP63" s="691"/>
      <c r="MKQ63" s="691"/>
      <c r="MKR63" s="691"/>
      <c r="MKS63" s="691"/>
      <c r="MKT63" s="691"/>
      <c r="MKU63" s="691"/>
      <c r="MKV63" s="691"/>
      <c r="MKW63" s="691"/>
      <c r="MKX63" s="691"/>
      <c r="MKY63" s="691"/>
      <c r="MKZ63" s="691"/>
      <c r="MLA63" s="691"/>
      <c r="MLB63" s="691"/>
      <c r="MLC63" s="691"/>
      <c r="MLD63" s="691"/>
      <c r="MLE63" s="691"/>
      <c r="MLF63" s="691"/>
      <c r="MLG63" s="691"/>
      <c r="MLH63" s="691"/>
      <c r="MLI63" s="691"/>
      <c r="MLJ63" s="691"/>
      <c r="MLK63" s="691"/>
      <c r="MLL63" s="691"/>
      <c r="MLM63" s="691"/>
      <c r="MLN63" s="691"/>
      <c r="MLO63" s="691"/>
      <c r="MLP63" s="691"/>
      <c r="MLQ63" s="691"/>
      <c r="MLR63" s="691"/>
      <c r="MLS63" s="691"/>
      <c r="MLT63" s="691"/>
      <c r="MLU63" s="691"/>
      <c r="MLV63" s="691"/>
      <c r="MLW63" s="691"/>
      <c r="MLX63" s="691"/>
      <c r="MLY63" s="691"/>
      <c r="MLZ63" s="691"/>
      <c r="MMA63" s="691"/>
      <c r="MMB63" s="691"/>
      <c r="MMC63" s="691"/>
      <c r="MMD63" s="691"/>
      <c r="MME63" s="691"/>
      <c r="MMF63" s="691"/>
      <c r="MMG63" s="691"/>
      <c r="MMH63" s="691"/>
      <c r="MMI63" s="691"/>
      <c r="MMJ63" s="691"/>
      <c r="MMK63" s="691"/>
      <c r="MML63" s="691"/>
      <c r="MMM63" s="691"/>
      <c r="MMN63" s="691"/>
      <c r="MMO63" s="691"/>
      <c r="MMP63" s="691"/>
      <c r="MMQ63" s="691"/>
      <c r="MMR63" s="691"/>
      <c r="MMS63" s="691"/>
      <c r="MMT63" s="691"/>
      <c r="MMU63" s="691"/>
      <c r="MMV63" s="691"/>
      <c r="MMW63" s="691"/>
      <c r="MMX63" s="691"/>
      <c r="MMY63" s="691"/>
      <c r="MMZ63" s="691"/>
      <c r="MNA63" s="691"/>
      <c r="MNB63" s="691"/>
      <c r="MNC63" s="691"/>
      <c r="MND63" s="691"/>
      <c r="MNE63" s="691"/>
      <c r="MNF63" s="691"/>
      <c r="MNG63" s="691"/>
      <c r="MNH63" s="691"/>
      <c r="MNI63" s="691"/>
      <c r="MNJ63" s="691"/>
      <c r="MNK63" s="691"/>
      <c r="MNL63" s="691"/>
      <c r="MNM63" s="691"/>
      <c r="MNN63" s="691"/>
      <c r="MNO63" s="691"/>
      <c r="MNP63" s="691"/>
      <c r="MNQ63" s="691"/>
      <c r="MNR63" s="691"/>
      <c r="MNS63" s="691"/>
      <c r="MNT63" s="691"/>
      <c r="MNU63" s="691"/>
      <c r="MNV63" s="691"/>
      <c r="MNW63" s="691"/>
      <c r="MNX63" s="691"/>
      <c r="MNY63" s="691"/>
      <c r="MNZ63" s="691"/>
      <c r="MOA63" s="691"/>
      <c r="MOB63" s="691"/>
      <c r="MOC63" s="691"/>
      <c r="MOD63" s="691"/>
      <c r="MOE63" s="691"/>
      <c r="MOF63" s="691"/>
      <c r="MOG63" s="691"/>
      <c r="MOH63" s="691"/>
      <c r="MOI63" s="691"/>
      <c r="MOJ63" s="691"/>
      <c r="MOK63" s="691"/>
      <c r="MOL63" s="691"/>
      <c r="MOM63" s="691"/>
      <c r="MON63" s="691"/>
      <c r="MOO63" s="691"/>
      <c r="MOP63" s="691"/>
      <c r="MOQ63" s="691"/>
      <c r="MOR63" s="691"/>
      <c r="MOS63" s="691"/>
      <c r="MOT63" s="691"/>
      <c r="MOU63" s="691"/>
      <c r="MOV63" s="691"/>
      <c r="MOW63" s="691"/>
      <c r="MOX63" s="691"/>
      <c r="MOY63" s="691"/>
      <c r="MOZ63" s="691"/>
      <c r="MPA63" s="691"/>
      <c r="MPB63" s="691"/>
      <c r="MPC63" s="691"/>
      <c r="MPD63" s="691"/>
      <c r="MPE63" s="691"/>
      <c r="MPF63" s="691"/>
      <c r="MPG63" s="691"/>
      <c r="MPH63" s="691"/>
      <c r="MPI63" s="691"/>
      <c r="MPJ63" s="691"/>
      <c r="MPK63" s="691"/>
      <c r="MPL63" s="691"/>
      <c r="MPM63" s="691"/>
      <c r="MPN63" s="691"/>
      <c r="MPO63" s="691"/>
      <c r="MPP63" s="691"/>
      <c r="MPQ63" s="691"/>
      <c r="MPR63" s="691"/>
      <c r="MPS63" s="691"/>
      <c r="MPT63" s="691"/>
      <c r="MPU63" s="691"/>
      <c r="MPV63" s="691"/>
      <c r="MPW63" s="691"/>
      <c r="MPX63" s="691"/>
      <c r="MPY63" s="691"/>
      <c r="MPZ63" s="691"/>
      <c r="MQA63" s="691"/>
      <c r="MQB63" s="691"/>
      <c r="MQC63" s="691"/>
      <c r="MQD63" s="691"/>
      <c r="MQE63" s="691"/>
      <c r="MQF63" s="691"/>
      <c r="MQG63" s="691"/>
      <c r="MQH63" s="691"/>
      <c r="MQI63" s="691"/>
      <c r="MQJ63" s="691"/>
      <c r="MQK63" s="691"/>
      <c r="MQL63" s="691"/>
      <c r="MQM63" s="691"/>
      <c r="MQN63" s="691"/>
      <c r="MQO63" s="691"/>
      <c r="MQP63" s="691"/>
      <c r="MQQ63" s="691"/>
      <c r="MQR63" s="691"/>
      <c r="MQS63" s="691"/>
      <c r="MQT63" s="691"/>
      <c r="MQU63" s="691"/>
      <c r="MQV63" s="691"/>
      <c r="MQW63" s="691"/>
      <c r="MQX63" s="691"/>
      <c r="MQY63" s="691"/>
      <c r="MQZ63" s="691"/>
      <c r="MRA63" s="691"/>
      <c r="MRB63" s="691"/>
      <c r="MRC63" s="691"/>
      <c r="MRD63" s="691"/>
      <c r="MRE63" s="691"/>
      <c r="MRF63" s="691"/>
      <c r="MRG63" s="691"/>
      <c r="MRH63" s="691"/>
      <c r="MRI63" s="691"/>
      <c r="MRJ63" s="691"/>
      <c r="MRK63" s="691"/>
      <c r="MRL63" s="691"/>
      <c r="MRM63" s="691"/>
      <c r="MRN63" s="691"/>
      <c r="MRO63" s="691"/>
      <c r="MRP63" s="691"/>
      <c r="MRQ63" s="691"/>
      <c r="MRR63" s="691"/>
      <c r="MRS63" s="691"/>
      <c r="MRT63" s="691"/>
      <c r="MRU63" s="691"/>
      <c r="MRV63" s="691"/>
      <c r="MRW63" s="691"/>
      <c r="MRX63" s="691"/>
      <c r="MRY63" s="691"/>
      <c r="MRZ63" s="691"/>
      <c r="MSA63" s="691"/>
      <c r="MSB63" s="691"/>
      <c r="MSC63" s="691"/>
      <c r="MSD63" s="691"/>
      <c r="MSE63" s="691"/>
      <c r="MSF63" s="691"/>
      <c r="MSG63" s="691"/>
      <c r="MSH63" s="691"/>
      <c r="MSI63" s="691"/>
      <c r="MSJ63" s="691"/>
      <c r="MSK63" s="691"/>
      <c r="MSL63" s="691"/>
      <c r="MSM63" s="691"/>
      <c r="MSN63" s="691"/>
      <c r="MSO63" s="691"/>
      <c r="MSP63" s="691"/>
      <c r="MSQ63" s="691"/>
      <c r="MSR63" s="691"/>
      <c r="MSS63" s="691"/>
      <c r="MST63" s="691"/>
      <c r="MSU63" s="691"/>
      <c r="MSV63" s="691"/>
      <c r="MSW63" s="691"/>
      <c r="MSX63" s="691"/>
      <c r="MSY63" s="691"/>
      <c r="MSZ63" s="691"/>
      <c r="MTA63" s="691"/>
      <c r="MTB63" s="691"/>
      <c r="MTC63" s="691"/>
      <c r="MTD63" s="691"/>
      <c r="MTE63" s="691"/>
      <c r="MTF63" s="691"/>
      <c r="MTG63" s="691"/>
      <c r="MTH63" s="691"/>
      <c r="MTI63" s="691"/>
      <c r="MTJ63" s="691"/>
      <c r="MTK63" s="691"/>
      <c r="MTL63" s="691"/>
      <c r="MTM63" s="691"/>
      <c r="MTN63" s="691"/>
      <c r="MTO63" s="691"/>
      <c r="MTP63" s="691"/>
      <c r="MTQ63" s="691"/>
      <c r="MTR63" s="691"/>
      <c r="MTS63" s="691"/>
      <c r="MTT63" s="691"/>
      <c r="MTU63" s="691"/>
      <c r="MTV63" s="691"/>
      <c r="MTW63" s="691"/>
      <c r="MTX63" s="691"/>
      <c r="MTY63" s="691"/>
      <c r="MTZ63" s="691"/>
      <c r="MUA63" s="691"/>
      <c r="MUB63" s="691"/>
      <c r="MUC63" s="691"/>
      <c r="MUD63" s="691"/>
      <c r="MUE63" s="691"/>
      <c r="MUF63" s="691"/>
      <c r="MUG63" s="691"/>
      <c r="MUH63" s="691"/>
      <c r="MUI63" s="691"/>
      <c r="MUJ63" s="691"/>
      <c r="MUK63" s="691"/>
      <c r="MUL63" s="691"/>
      <c r="MUM63" s="691"/>
      <c r="MUN63" s="691"/>
      <c r="MUO63" s="691"/>
      <c r="MUP63" s="691"/>
      <c r="MUQ63" s="691"/>
      <c r="MUR63" s="691"/>
      <c r="MUS63" s="691"/>
      <c r="MUT63" s="691"/>
      <c r="MUU63" s="691"/>
      <c r="MUV63" s="691"/>
      <c r="MUW63" s="691"/>
      <c r="MUX63" s="691"/>
      <c r="MUY63" s="691"/>
      <c r="MUZ63" s="691"/>
      <c r="MVA63" s="691"/>
      <c r="MVB63" s="691"/>
      <c r="MVC63" s="691"/>
      <c r="MVD63" s="691"/>
      <c r="MVE63" s="691"/>
      <c r="MVF63" s="691"/>
      <c r="MVG63" s="691"/>
      <c r="MVH63" s="691"/>
      <c r="MVI63" s="691"/>
      <c r="MVJ63" s="691"/>
      <c r="MVK63" s="691"/>
      <c r="MVL63" s="691"/>
      <c r="MVM63" s="691"/>
      <c r="MVN63" s="691"/>
      <c r="MVO63" s="691"/>
      <c r="MVP63" s="691"/>
      <c r="MVQ63" s="691"/>
      <c r="MVR63" s="691"/>
      <c r="MVS63" s="691"/>
      <c r="MVT63" s="691"/>
      <c r="MVU63" s="691"/>
      <c r="MVV63" s="691"/>
      <c r="MVW63" s="691"/>
      <c r="MVX63" s="691"/>
      <c r="MVY63" s="691"/>
      <c r="MVZ63" s="691"/>
      <c r="MWA63" s="691"/>
      <c r="MWB63" s="691"/>
      <c r="MWC63" s="691"/>
      <c r="MWD63" s="691"/>
      <c r="MWE63" s="691"/>
      <c r="MWF63" s="691"/>
      <c r="MWG63" s="691"/>
      <c r="MWH63" s="691"/>
      <c r="MWI63" s="691"/>
      <c r="MWJ63" s="691"/>
      <c r="MWK63" s="691"/>
      <c r="MWL63" s="691"/>
      <c r="MWM63" s="691"/>
      <c r="MWN63" s="691"/>
      <c r="MWO63" s="691"/>
      <c r="MWP63" s="691"/>
      <c r="MWQ63" s="691"/>
      <c r="MWR63" s="691"/>
      <c r="MWS63" s="691"/>
      <c r="MWT63" s="691"/>
      <c r="MWU63" s="691"/>
      <c r="MWV63" s="691"/>
      <c r="MWW63" s="691"/>
      <c r="MWX63" s="691"/>
      <c r="MWY63" s="691"/>
      <c r="MWZ63" s="691"/>
      <c r="MXA63" s="691"/>
      <c r="MXB63" s="691"/>
      <c r="MXC63" s="691"/>
      <c r="MXD63" s="691"/>
      <c r="MXE63" s="691"/>
      <c r="MXF63" s="691"/>
      <c r="MXG63" s="691"/>
      <c r="MXH63" s="691"/>
      <c r="MXI63" s="691"/>
      <c r="MXJ63" s="691"/>
      <c r="MXK63" s="691"/>
      <c r="MXL63" s="691"/>
      <c r="MXM63" s="691"/>
      <c r="MXN63" s="691"/>
      <c r="MXO63" s="691"/>
      <c r="MXP63" s="691"/>
      <c r="MXQ63" s="691"/>
      <c r="MXR63" s="691"/>
      <c r="MXS63" s="691"/>
      <c r="MXT63" s="691"/>
      <c r="MXU63" s="691"/>
      <c r="MXV63" s="691"/>
      <c r="MXW63" s="691"/>
      <c r="MXX63" s="691"/>
      <c r="MXY63" s="691"/>
      <c r="MXZ63" s="691"/>
      <c r="MYA63" s="691"/>
      <c r="MYB63" s="691"/>
      <c r="MYC63" s="691"/>
      <c r="MYD63" s="691"/>
      <c r="MYE63" s="691"/>
      <c r="MYF63" s="691"/>
      <c r="MYG63" s="691"/>
      <c r="MYH63" s="691"/>
      <c r="MYI63" s="691"/>
      <c r="MYJ63" s="691"/>
      <c r="MYK63" s="691"/>
      <c r="MYL63" s="691"/>
      <c r="MYM63" s="691"/>
      <c r="MYN63" s="691"/>
      <c r="MYO63" s="691"/>
      <c r="MYP63" s="691"/>
      <c r="MYQ63" s="691"/>
      <c r="MYR63" s="691"/>
      <c r="MYS63" s="691"/>
      <c r="MYT63" s="691"/>
      <c r="MYU63" s="691"/>
      <c r="MYV63" s="691"/>
      <c r="MYW63" s="691"/>
      <c r="MYX63" s="691"/>
      <c r="MYY63" s="691"/>
      <c r="MYZ63" s="691"/>
      <c r="MZA63" s="691"/>
      <c r="MZB63" s="691"/>
      <c r="MZC63" s="691"/>
      <c r="MZD63" s="691"/>
      <c r="MZE63" s="691"/>
      <c r="MZF63" s="691"/>
      <c r="MZG63" s="691"/>
      <c r="MZH63" s="691"/>
      <c r="MZI63" s="691"/>
      <c r="MZJ63" s="691"/>
      <c r="MZK63" s="691"/>
      <c r="MZL63" s="691"/>
      <c r="MZM63" s="691"/>
      <c r="MZN63" s="691"/>
      <c r="MZO63" s="691"/>
      <c r="MZP63" s="691"/>
      <c r="MZQ63" s="691"/>
      <c r="MZR63" s="691"/>
      <c r="MZS63" s="691"/>
      <c r="MZT63" s="691"/>
      <c r="MZU63" s="691"/>
      <c r="MZV63" s="691"/>
      <c r="MZW63" s="691"/>
      <c r="MZX63" s="691"/>
      <c r="MZY63" s="691"/>
      <c r="MZZ63" s="691"/>
      <c r="NAA63" s="691"/>
      <c r="NAB63" s="691"/>
      <c r="NAC63" s="691"/>
      <c r="NAD63" s="691"/>
      <c r="NAE63" s="691"/>
      <c r="NAF63" s="691"/>
      <c r="NAG63" s="691"/>
      <c r="NAH63" s="691"/>
      <c r="NAI63" s="691"/>
      <c r="NAJ63" s="691"/>
      <c r="NAK63" s="691"/>
      <c r="NAL63" s="691"/>
      <c r="NAM63" s="691"/>
      <c r="NAN63" s="691"/>
      <c r="NAO63" s="691"/>
      <c r="NAP63" s="691"/>
      <c r="NAQ63" s="691"/>
      <c r="NAR63" s="691"/>
      <c r="NAS63" s="691"/>
      <c r="NAT63" s="691"/>
      <c r="NAU63" s="691"/>
      <c r="NAV63" s="691"/>
      <c r="NAW63" s="691"/>
      <c r="NAX63" s="691"/>
      <c r="NAY63" s="691"/>
      <c r="NAZ63" s="691"/>
      <c r="NBA63" s="691"/>
      <c r="NBB63" s="691"/>
      <c r="NBC63" s="691"/>
      <c r="NBD63" s="691"/>
      <c r="NBE63" s="691"/>
      <c r="NBF63" s="691"/>
      <c r="NBG63" s="691"/>
      <c r="NBH63" s="691"/>
      <c r="NBI63" s="691"/>
      <c r="NBJ63" s="691"/>
      <c r="NBK63" s="691"/>
      <c r="NBL63" s="691"/>
      <c r="NBM63" s="691"/>
      <c r="NBN63" s="691"/>
      <c r="NBO63" s="691"/>
      <c r="NBP63" s="691"/>
      <c r="NBQ63" s="691"/>
      <c r="NBR63" s="691"/>
      <c r="NBS63" s="691"/>
      <c r="NBT63" s="691"/>
      <c r="NBU63" s="691"/>
      <c r="NBV63" s="691"/>
      <c r="NBW63" s="691"/>
      <c r="NBX63" s="691"/>
      <c r="NBY63" s="691"/>
      <c r="NBZ63" s="691"/>
      <c r="NCA63" s="691"/>
      <c r="NCB63" s="691"/>
      <c r="NCC63" s="691"/>
      <c r="NCD63" s="691"/>
      <c r="NCE63" s="691"/>
      <c r="NCF63" s="691"/>
      <c r="NCG63" s="691"/>
      <c r="NCH63" s="691"/>
      <c r="NCI63" s="691"/>
      <c r="NCJ63" s="691"/>
      <c r="NCK63" s="691"/>
      <c r="NCL63" s="691"/>
      <c r="NCM63" s="691"/>
      <c r="NCN63" s="691"/>
      <c r="NCO63" s="691"/>
      <c r="NCP63" s="691"/>
      <c r="NCQ63" s="691"/>
      <c r="NCR63" s="691"/>
      <c r="NCS63" s="691"/>
      <c r="NCT63" s="691"/>
      <c r="NCU63" s="691"/>
      <c r="NCV63" s="691"/>
      <c r="NCW63" s="691"/>
      <c r="NCX63" s="691"/>
      <c r="NCY63" s="691"/>
      <c r="NCZ63" s="691"/>
      <c r="NDA63" s="691"/>
      <c r="NDB63" s="691"/>
      <c r="NDC63" s="691"/>
      <c r="NDD63" s="691"/>
      <c r="NDE63" s="691"/>
      <c r="NDF63" s="691"/>
      <c r="NDG63" s="691"/>
      <c r="NDH63" s="691"/>
      <c r="NDI63" s="691"/>
      <c r="NDJ63" s="691"/>
      <c r="NDK63" s="691"/>
      <c r="NDL63" s="691"/>
      <c r="NDM63" s="691"/>
      <c r="NDN63" s="691"/>
      <c r="NDO63" s="691"/>
      <c r="NDP63" s="691"/>
      <c r="NDQ63" s="691"/>
      <c r="NDR63" s="691"/>
      <c r="NDS63" s="691"/>
      <c r="NDT63" s="691"/>
      <c r="NDU63" s="691"/>
      <c r="NDV63" s="691"/>
      <c r="NDW63" s="691"/>
      <c r="NDX63" s="691"/>
      <c r="NDY63" s="691"/>
      <c r="NDZ63" s="691"/>
      <c r="NEA63" s="691"/>
      <c r="NEB63" s="691"/>
      <c r="NEC63" s="691"/>
      <c r="NED63" s="691"/>
      <c r="NEE63" s="691"/>
      <c r="NEF63" s="691"/>
      <c r="NEG63" s="691"/>
      <c r="NEH63" s="691"/>
      <c r="NEI63" s="691"/>
      <c r="NEJ63" s="691"/>
      <c r="NEK63" s="691"/>
      <c r="NEL63" s="691"/>
      <c r="NEM63" s="691"/>
      <c r="NEN63" s="691"/>
      <c r="NEO63" s="691"/>
      <c r="NEP63" s="691"/>
      <c r="NEQ63" s="691"/>
      <c r="NER63" s="691"/>
      <c r="NES63" s="691"/>
      <c r="NET63" s="691"/>
      <c r="NEU63" s="691"/>
      <c r="NEV63" s="691"/>
      <c r="NEW63" s="691"/>
      <c r="NEX63" s="691"/>
      <c r="NEY63" s="691"/>
      <c r="NEZ63" s="691"/>
      <c r="NFA63" s="691"/>
      <c r="NFB63" s="691"/>
      <c r="NFC63" s="691"/>
      <c r="NFD63" s="691"/>
      <c r="NFE63" s="691"/>
      <c r="NFF63" s="691"/>
      <c r="NFG63" s="691"/>
      <c r="NFH63" s="691"/>
      <c r="NFI63" s="691"/>
      <c r="NFJ63" s="691"/>
      <c r="NFK63" s="691"/>
      <c r="NFL63" s="691"/>
      <c r="NFM63" s="691"/>
      <c r="NFN63" s="691"/>
      <c r="NFO63" s="691"/>
      <c r="NFP63" s="691"/>
      <c r="NFQ63" s="691"/>
      <c r="NFR63" s="691"/>
      <c r="NFS63" s="691"/>
      <c r="NFT63" s="691"/>
      <c r="NFU63" s="691"/>
      <c r="NFV63" s="691"/>
      <c r="NFW63" s="691"/>
      <c r="NFX63" s="691"/>
      <c r="NFY63" s="691"/>
      <c r="NFZ63" s="691"/>
      <c r="NGA63" s="691"/>
      <c r="NGB63" s="691"/>
      <c r="NGC63" s="691"/>
      <c r="NGD63" s="691"/>
      <c r="NGE63" s="691"/>
      <c r="NGF63" s="691"/>
      <c r="NGG63" s="691"/>
      <c r="NGH63" s="691"/>
      <c r="NGI63" s="691"/>
      <c r="NGJ63" s="691"/>
      <c r="NGK63" s="691"/>
      <c r="NGL63" s="691"/>
      <c r="NGM63" s="691"/>
      <c r="NGN63" s="691"/>
      <c r="NGO63" s="691"/>
      <c r="NGP63" s="691"/>
      <c r="NGQ63" s="691"/>
      <c r="NGR63" s="691"/>
      <c r="NGS63" s="691"/>
      <c r="NGT63" s="691"/>
      <c r="NGU63" s="691"/>
      <c r="NGV63" s="691"/>
      <c r="NGW63" s="691"/>
      <c r="NGX63" s="691"/>
      <c r="NGY63" s="691"/>
      <c r="NGZ63" s="691"/>
      <c r="NHA63" s="691"/>
      <c r="NHB63" s="691"/>
      <c r="NHC63" s="691"/>
      <c r="NHD63" s="691"/>
      <c r="NHE63" s="691"/>
      <c r="NHF63" s="691"/>
      <c r="NHG63" s="691"/>
      <c r="NHH63" s="691"/>
      <c r="NHI63" s="691"/>
      <c r="NHJ63" s="691"/>
      <c r="NHK63" s="691"/>
      <c r="NHL63" s="691"/>
      <c r="NHM63" s="691"/>
      <c r="NHN63" s="691"/>
      <c r="NHO63" s="691"/>
      <c r="NHP63" s="691"/>
      <c r="NHQ63" s="691"/>
      <c r="NHR63" s="691"/>
      <c r="NHS63" s="691"/>
      <c r="NHT63" s="691"/>
      <c r="NHU63" s="691"/>
      <c r="NHV63" s="691"/>
      <c r="NHW63" s="691"/>
      <c r="NHX63" s="691"/>
      <c r="NHY63" s="691"/>
      <c r="NHZ63" s="691"/>
      <c r="NIA63" s="691"/>
      <c r="NIB63" s="691"/>
      <c r="NIC63" s="691"/>
      <c r="NID63" s="691"/>
      <c r="NIE63" s="691"/>
      <c r="NIF63" s="691"/>
      <c r="NIG63" s="691"/>
      <c r="NIH63" s="691"/>
      <c r="NII63" s="691"/>
      <c r="NIJ63" s="691"/>
      <c r="NIK63" s="691"/>
      <c r="NIL63" s="691"/>
      <c r="NIM63" s="691"/>
      <c r="NIN63" s="691"/>
      <c r="NIO63" s="691"/>
      <c r="NIP63" s="691"/>
      <c r="NIQ63" s="691"/>
      <c r="NIR63" s="691"/>
      <c r="NIS63" s="691"/>
      <c r="NIT63" s="691"/>
      <c r="NIU63" s="691"/>
      <c r="NIV63" s="691"/>
      <c r="NIW63" s="691"/>
      <c r="NIX63" s="691"/>
      <c r="NIY63" s="691"/>
      <c r="NIZ63" s="691"/>
      <c r="NJA63" s="691"/>
      <c r="NJB63" s="691"/>
      <c r="NJC63" s="691"/>
      <c r="NJD63" s="691"/>
      <c r="NJE63" s="691"/>
      <c r="NJF63" s="691"/>
      <c r="NJG63" s="691"/>
      <c r="NJH63" s="691"/>
      <c r="NJI63" s="691"/>
      <c r="NJJ63" s="691"/>
      <c r="NJK63" s="691"/>
      <c r="NJL63" s="691"/>
      <c r="NJM63" s="691"/>
      <c r="NJN63" s="691"/>
      <c r="NJO63" s="691"/>
      <c r="NJP63" s="691"/>
      <c r="NJQ63" s="691"/>
      <c r="NJR63" s="691"/>
      <c r="NJS63" s="691"/>
      <c r="NJT63" s="691"/>
      <c r="NJU63" s="691"/>
      <c r="NJV63" s="691"/>
      <c r="NJW63" s="691"/>
      <c r="NJX63" s="691"/>
      <c r="NJY63" s="691"/>
      <c r="NJZ63" s="691"/>
      <c r="NKA63" s="691"/>
      <c r="NKB63" s="691"/>
      <c r="NKC63" s="691"/>
      <c r="NKD63" s="691"/>
      <c r="NKE63" s="691"/>
      <c r="NKF63" s="691"/>
      <c r="NKG63" s="691"/>
      <c r="NKH63" s="691"/>
      <c r="NKI63" s="691"/>
      <c r="NKJ63" s="691"/>
      <c r="NKK63" s="691"/>
      <c r="NKL63" s="691"/>
      <c r="NKM63" s="691"/>
      <c r="NKN63" s="691"/>
      <c r="NKO63" s="691"/>
      <c r="NKP63" s="691"/>
      <c r="NKQ63" s="691"/>
      <c r="NKR63" s="691"/>
      <c r="NKS63" s="691"/>
      <c r="NKT63" s="691"/>
      <c r="NKU63" s="691"/>
      <c r="NKV63" s="691"/>
      <c r="NKW63" s="691"/>
      <c r="NKX63" s="691"/>
      <c r="NKY63" s="691"/>
      <c r="NKZ63" s="691"/>
      <c r="NLA63" s="691"/>
      <c r="NLB63" s="691"/>
      <c r="NLC63" s="691"/>
      <c r="NLD63" s="691"/>
      <c r="NLE63" s="691"/>
      <c r="NLF63" s="691"/>
      <c r="NLG63" s="691"/>
      <c r="NLH63" s="691"/>
      <c r="NLI63" s="691"/>
      <c r="NLJ63" s="691"/>
      <c r="NLK63" s="691"/>
      <c r="NLL63" s="691"/>
      <c r="NLM63" s="691"/>
      <c r="NLN63" s="691"/>
      <c r="NLO63" s="691"/>
      <c r="NLP63" s="691"/>
      <c r="NLQ63" s="691"/>
      <c r="NLR63" s="691"/>
      <c r="NLS63" s="691"/>
      <c r="NLT63" s="691"/>
      <c r="NLU63" s="691"/>
      <c r="NLV63" s="691"/>
      <c r="NLW63" s="691"/>
      <c r="NLX63" s="691"/>
      <c r="NLY63" s="691"/>
      <c r="NLZ63" s="691"/>
      <c r="NMA63" s="691"/>
      <c r="NMB63" s="691"/>
      <c r="NMC63" s="691"/>
      <c r="NMD63" s="691"/>
      <c r="NME63" s="691"/>
      <c r="NMF63" s="691"/>
      <c r="NMG63" s="691"/>
      <c r="NMH63" s="691"/>
      <c r="NMI63" s="691"/>
      <c r="NMJ63" s="691"/>
      <c r="NMK63" s="691"/>
      <c r="NML63" s="691"/>
      <c r="NMM63" s="691"/>
      <c r="NMN63" s="691"/>
      <c r="NMO63" s="691"/>
      <c r="NMP63" s="691"/>
      <c r="NMQ63" s="691"/>
      <c r="NMR63" s="691"/>
      <c r="NMS63" s="691"/>
      <c r="NMT63" s="691"/>
      <c r="NMU63" s="691"/>
      <c r="NMV63" s="691"/>
      <c r="NMW63" s="691"/>
      <c r="NMX63" s="691"/>
      <c r="NMY63" s="691"/>
      <c r="NMZ63" s="691"/>
      <c r="NNA63" s="691"/>
      <c r="NNB63" s="691"/>
      <c r="NNC63" s="691"/>
      <c r="NND63" s="691"/>
      <c r="NNE63" s="691"/>
      <c r="NNF63" s="691"/>
      <c r="NNG63" s="691"/>
      <c r="NNH63" s="691"/>
      <c r="NNI63" s="691"/>
      <c r="NNJ63" s="691"/>
      <c r="NNK63" s="691"/>
      <c r="NNL63" s="691"/>
      <c r="NNM63" s="691"/>
      <c r="NNN63" s="691"/>
      <c r="NNO63" s="691"/>
      <c r="NNP63" s="691"/>
      <c r="NNQ63" s="691"/>
      <c r="NNR63" s="691"/>
      <c r="NNS63" s="691"/>
      <c r="NNT63" s="691"/>
      <c r="NNU63" s="691"/>
      <c r="NNV63" s="691"/>
      <c r="NNW63" s="691"/>
      <c r="NNX63" s="691"/>
      <c r="NNY63" s="691"/>
      <c r="NNZ63" s="691"/>
      <c r="NOA63" s="691"/>
      <c r="NOB63" s="691"/>
      <c r="NOC63" s="691"/>
      <c r="NOD63" s="691"/>
      <c r="NOE63" s="691"/>
      <c r="NOF63" s="691"/>
      <c r="NOG63" s="691"/>
      <c r="NOH63" s="691"/>
      <c r="NOI63" s="691"/>
      <c r="NOJ63" s="691"/>
      <c r="NOK63" s="691"/>
      <c r="NOL63" s="691"/>
      <c r="NOM63" s="691"/>
      <c r="NON63" s="691"/>
      <c r="NOO63" s="691"/>
      <c r="NOP63" s="691"/>
      <c r="NOQ63" s="691"/>
      <c r="NOR63" s="691"/>
      <c r="NOS63" s="691"/>
      <c r="NOT63" s="691"/>
      <c r="NOU63" s="691"/>
      <c r="NOV63" s="691"/>
      <c r="NOW63" s="691"/>
      <c r="NOX63" s="691"/>
      <c r="NOY63" s="691"/>
      <c r="NOZ63" s="691"/>
      <c r="NPA63" s="691"/>
      <c r="NPB63" s="691"/>
      <c r="NPC63" s="691"/>
      <c r="NPD63" s="691"/>
      <c r="NPE63" s="691"/>
      <c r="NPF63" s="691"/>
      <c r="NPG63" s="691"/>
      <c r="NPH63" s="691"/>
      <c r="NPI63" s="691"/>
      <c r="NPJ63" s="691"/>
      <c r="NPK63" s="691"/>
      <c r="NPL63" s="691"/>
      <c r="NPM63" s="691"/>
      <c r="NPN63" s="691"/>
      <c r="NPO63" s="691"/>
      <c r="NPP63" s="691"/>
      <c r="NPQ63" s="691"/>
      <c r="NPR63" s="691"/>
      <c r="NPS63" s="691"/>
      <c r="NPT63" s="691"/>
      <c r="NPU63" s="691"/>
      <c r="NPV63" s="691"/>
      <c r="NPW63" s="691"/>
      <c r="NPX63" s="691"/>
      <c r="NPY63" s="691"/>
      <c r="NPZ63" s="691"/>
      <c r="NQA63" s="691"/>
      <c r="NQB63" s="691"/>
      <c r="NQC63" s="691"/>
      <c r="NQD63" s="691"/>
      <c r="NQE63" s="691"/>
      <c r="NQF63" s="691"/>
      <c r="NQG63" s="691"/>
      <c r="NQH63" s="691"/>
      <c r="NQI63" s="691"/>
      <c r="NQJ63" s="691"/>
      <c r="NQK63" s="691"/>
      <c r="NQL63" s="691"/>
      <c r="NQM63" s="691"/>
      <c r="NQN63" s="691"/>
      <c r="NQO63" s="691"/>
      <c r="NQP63" s="691"/>
      <c r="NQQ63" s="691"/>
      <c r="NQR63" s="691"/>
      <c r="NQS63" s="691"/>
      <c r="NQT63" s="691"/>
      <c r="NQU63" s="691"/>
      <c r="NQV63" s="691"/>
      <c r="NQW63" s="691"/>
      <c r="NQX63" s="691"/>
      <c r="NQY63" s="691"/>
      <c r="NQZ63" s="691"/>
      <c r="NRA63" s="691"/>
      <c r="NRB63" s="691"/>
      <c r="NRC63" s="691"/>
      <c r="NRD63" s="691"/>
      <c r="NRE63" s="691"/>
      <c r="NRF63" s="691"/>
      <c r="NRG63" s="691"/>
      <c r="NRH63" s="691"/>
      <c r="NRI63" s="691"/>
      <c r="NRJ63" s="691"/>
      <c r="NRK63" s="691"/>
      <c r="NRL63" s="691"/>
      <c r="NRM63" s="691"/>
      <c r="NRN63" s="691"/>
      <c r="NRO63" s="691"/>
      <c r="NRP63" s="691"/>
      <c r="NRQ63" s="691"/>
      <c r="NRR63" s="691"/>
      <c r="NRS63" s="691"/>
      <c r="NRT63" s="691"/>
      <c r="NRU63" s="691"/>
      <c r="NRV63" s="691"/>
      <c r="NRW63" s="691"/>
      <c r="NRX63" s="691"/>
      <c r="NRY63" s="691"/>
      <c r="NRZ63" s="691"/>
      <c r="NSA63" s="691"/>
      <c r="NSB63" s="691"/>
      <c r="NSC63" s="691"/>
      <c r="NSD63" s="691"/>
      <c r="NSE63" s="691"/>
      <c r="NSF63" s="691"/>
      <c r="NSG63" s="691"/>
      <c r="NSH63" s="691"/>
      <c r="NSI63" s="691"/>
      <c r="NSJ63" s="691"/>
      <c r="NSK63" s="691"/>
      <c r="NSL63" s="691"/>
      <c r="NSM63" s="691"/>
      <c r="NSN63" s="691"/>
      <c r="NSO63" s="691"/>
      <c r="NSP63" s="691"/>
      <c r="NSQ63" s="691"/>
      <c r="NSR63" s="691"/>
      <c r="NSS63" s="691"/>
      <c r="NST63" s="691"/>
      <c r="NSU63" s="691"/>
      <c r="NSV63" s="691"/>
      <c r="NSW63" s="691"/>
      <c r="NSX63" s="691"/>
      <c r="NSY63" s="691"/>
      <c r="NSZ63" s="691"/>
      <c r="NTA63" s="691"/>
      <c r="NTB63" s="691"/>
      <c r="NTC63" s="691"/>
      <c r="NTD63" s="691"/>
      <c r="NTE63" s="691"/>
      <c r="NTF63" s="691"/>
      <c r="NTG63" s="691"/>
      <c r="NTH63" s="691"/>
      <c r="NTI63" s="691"/>
      <c r="NTJ63" s="691"/>
      <c r="NTK63" s="691"/>
      <c r="NTL63" s="691"/>
      <c r="NTM63" s="691"/>
      <c r="NTN63" s="691"/>
      <c r="NTO63" s="691"/>
      <c r="NTP63" s="691"/>
      <c r="NTQ63" s="691"/>
      <c r="NTR63" s="691"/>
      <c r="NTS63" s="691"/>
      <c r="NTT63" s="691"/>
      <c r="NTU63" s="691"/>
      <c r="NTV63" s="691"/>
      <c r="NTW63" s="691"/>
      <c r="NTX63" s="691"/>
      <c r="NTY63" s="691"/>
      <c r="NTZ63" s="691"/>
      <c r="NUA63" s="691"/>
      <c r="NUB63" s="691"/>
      <c r="NUC63" s="691"/>
      <c r="NUD63" s="691"/>
      <c r="NUE63" s="691"/>
      <c r="NUF63" s="691"/>
      <c r="NUG63" s="691"/>
      <c r="NUH63" s="691"/>
      <c r="NUI63" s="691"/>
      <c r="NUJ63" s="691"/>
      <c r="NUK63" s="691"/>
      <c r="NUL63" s="691"/>
      <c r="NUM63" s="691"/>
      <c r="NUN63" s="691"/>
      <c r="NUO63" s="691"/>
      <c r="NUP63" s="691"/>
      <c r="NUQ63" s="691"/>
      <c r="NUR63" s="691"/>
      <c r="NUS63" s="691"/>
      <c r="NUT63" s="691"/>
      <c r="NUU63" s="691"/>
      <c r="NUV63" s="691"/>
      <c r="NUW63" s="691"/>
      <c r="NUX63" s="691"/>
      <c r="NUY63" s="691"/>
      <c r="NUZ63" s="691"/>
      <c r="NVA63" s="691"/>
      <c r="NVB63" s="691"/>
      <c r="NVC63" s="691"/>
      <c r="NVD63" s="691"/>
      <c r="NVE63" s="691"/>
      <c r="NVF63" s="691"/>
      <c r="NVG63" s="691"/>
      <c r="NVH63" s="691"/>
      <c r="NVI63" s="691"/>
      <c r="NVJ63" s="691"/>
      <c r="NVK63" s="691"/>
      <c r="NVL63" s="691"/>
      <c r="NVM63" s="691"/>
      <c r="NVN63" s="691"/>
      <c r="NVO63" s="691"/>
      <c r="NVP63" s="691"/>
      <c r="NVQ63" s="691"/>
      <c r="NVR63" s="691"/>
      <c r="NVS63" s="691"/>
      <c r="NVT63" s="691"/>
      <c r="NVU63" s="691"/>
      <c r="NVV63" s="691"/>
      <c r="NVW63" s="691"/>
      <c r="NVX63" s="691"/>
      <c r="NVY63" s="691"/>
      <c r="NVZ63" s="691"/>
      <c r="NWA63" s="691"/>
      <c r="NWB63" s="691"/>
      <c r="NWC63" s="691"/>
      <c r="NWD63" s="691"/>
      <c r="NWE63" s="691"/>
      <c r="NWF63" s="691"/>
      <c r="NWG63" s="691"/>
      <c r="NWH63" s="691"/>
      <c r="NWI63" s="691"/>
      <c r="NWJ63" s="691"/>
      <c r="NWK63" s="691"/>
      <c r="NWL63" s="691"/>
      <c r="NWM63" s="691"/>
      <c r="NWN63" s="691"/>
      <c r="NWO63" s="691"/>
      <c r="NWP63" s="691"/>
      <c r="NWQ63" s="691"/>
      <c r="NWR63" s="691"/>
      <c r="NWS63" s="691"/>
      <c r="NWT63" s="691"/>
      <c r="NWU63" s="691"/>
      <c r="NWV63" s="691"/>
      <c r="NWW63" s="691"/>
      <c r="NWX63" s="691"/>
      <c r="NWY63" s="691"/>
      <c r="NWZ63" s="691"/>
      <c r="NXA63" s="691"/>
      <c r="NXB63" s="691"/>
      <c r="NXC63" s="691"/>
      <c r="NXD63" s="691"/>
      <c r="NXE63" s="691"/>
      <c r="NXF63" s="691"/>
      <c r="NXG63" s="691"/>
      <c r="NXH63" s="691"/>
      <c r="NXI63" s="691"/>
      <c r="NXJ63" s="691"/>
      <c r="NXK63" s="691"/>
      <c r="NXL63" s="691"/>
      <c r="NXM63" s="691"/>
      <c r="NXN63" s="691"/>
      <c r="NXO63" s="691"/>
      <c r="NXP63" s="691"/>
      <c r="NXQ63" s="691"/>
      <c r="NXR63" s="691"/>
      <c r="NXS63" s="691"/>
      <c r="NXT63" s="691"/>
      <c r="NXU63" s="691"/>
      <c r="NXV63" s="691"/>
      <c r="NXW63" s="691"/>
      <c r="NXX63" s="691"/>
      <c r="NXY63" s="691"/>
      <c r="NXZ63" s="691"/>
      <c r="NYA63" s="691"/>
      <c r="NYB63" s="691"/>
      <c r="NYC63" s="691"/>
      <c r="NYD63" s="691"/>
      <c r="NYE63" s="691"/>
      <c r="NYF63" s="691"/>
      <c r="NYG63" s="691"/>
      <c r="NYH63" s="691"/>
      <c r="NYI63" s="691"/>
      <c r="NYJ63" s="691"/>
      <c r="NYK63" s="691"/>
      <c r="NYL63" s="691"/>
      <c r="NYM63" s="691"/>
      <c r="NYN63" s="691"/>
      <c r="NYO63" s="691"/>
      <c r="NYP63" s="691"/>
      <c r="NYQ63" s="691"/>
      <c r="NYR63" s="691"/>
      <c r="NYS63" s="691"/>
      <c r="NYT63" s="691"/>
      <c r="NYU63" s="691"/>
      <c r="NYV63" s="691"/>
      <c r="NYW63" s="691"/>
      <c r="NYX63" s="691"/>
      <c r="NYY63" s="691"/>
      <c r="NYZ63" s="691"/>
      <c r="NZA63" s="691"/>
      <c r="NZB63" s="691"/>
      <c r="NZC63" s="691"/>
      <c r="NZD63" s="691"/>
      <c r="NZE63" s="691"/>
      <c r="NZF63" s="691"/>
      <c r="NZG63" s="691"/>
      <c r="NZH63" s="691"/>
      <c r="NZI63" s="691"/>
      <c r="NZJ63" s="691"/>
      <c r="NZK63" s="691"/>
      <c r="NZL63" s="691"/>
      <c r="NZM63" s="691"/>
      <c r="NZN63" s="691"/>
      <c r="NZO63" s="691"/>
      <c r="NZP63" s="691"/>
      <c r="NZQ63" s="691"/>
      <c r="NZR63" s="691"/>
      <c r="NZS63" s="691"/>
      <c r="NZT63" s="691"/>
      <c r="NZU63" s="691"/>
      <c r="NZV63" s="691"/>
      <c r="NZW63" s="691"/>
      <c r="NZX63" s="691"/>
      <c r="NZY63" s="691"/>
      <c r="NZZ63" s="691"/>
      <c r="OAA63" s="691"/>
      <c r="OAB63" s="691"/>
      <c r="OAC63" s="691"/>
      <c r="OAD63" s="691"/>
      <c r="OAE63" s="691"/>
      <c r="OAF63" s="691"/>
      <c r="OAG63" s="691"/>
      <c r="OAH63" s="691"/>
      <c r="OAI63" s="691"/>
      <c r="OAJ63" s="691"/>
      <c r="OAK63" s="691"/>
      <c r="OAL63" s="691"/>
      <c r="OAM63" s="691"/>
      <c r="OAN63" s="691"/>
      <c r="OAO63" s="691"/>
      <c r="OAP63" s="691"/>
      <c r="OAQ63" s="691"/>
      <c r="OAR63" s="691"/>
      <c r="OAS63" s="691"/>
      <c r="OAT63" s="691"/>
      <c r="OAU63" s="691"/>
      <c r="OAV63" s="691"/>
      <c r="OAW63" s="691"/>
      <c r="OAX63" s="691"/>
      <c r="OAY63" s="691"/>
      <c r="OAZ63" s="691"/>
      <c r="OBA63" s="691"/>
      <c r="OBB63" s="691"/>
      <c r="OBC63" s="691"/>
      <c r="OBD63" s="691"/>
      <c r="OBE63" s="691"/>
      <c r="OBF63" s="691"/>
      <c r="OBG63" s="691"/>
      <c r="OBH63" s="691"/>
      <c r="OBI63" s="691"/>
      <c r="OBJ63" s="691"/>
      <c r="OBK63" s="691"/>
      <c r="OBL63" s="691"/>
      <c r="OBM63" s="691"/>
      <c r="OBN63" s="691"/>
      <c r="OBO63" s="691"/>
      <c r="OBP63" s="691"/>
      <c r="OBQ63" s="691"/>
      <c r="OBR63" s="691"/>
      <c r="OBS63" s="691"/>
      <c r="OBT63" s="691"/>
      <c r="OBU63" s="691"/>
      <c r="OBV63" s="691"/>
      <c r="OBW63" s="691"/>
      <c r="OBX63" s="691"/>
      <c r="OBY63" s="691"/>
      <c r="OBZ63" s="691"/>
      <c r="OCA63" s="691"/>
      <c r="OCB63" s="691"/>
      <c r="OCC63" s="691"/>
      <c r="OCD63" s="691"/>
      <c r="OCE63" s="691"/>
      <c r="OCF63" s="691"/>
      <c r="OCG63" s="691"/>
      <c r="OCH63" s="691"/>
      <c r="OCI63" s="691"/>
      <c r="OCJ63" s="691"/>
      <c r="OCK63" s="691"/>
      <c r="OCL63" s="691"/>
      <c r="OCM63" s="691"/>
      <c r="OCN63" s="691"/>
      <c r="OCO63" s="691"/>
      <c r="OCP63" s="691"/>
      <c r="OCQ63" s="691"/>
      <c r="OCR63" s="691"/>
      <c r="OCS63" s="691"/>
      <c r="OCT63" s="691"/>
      <c r="OCU63" s="691"/>
      <c r="OCV63" s="691"/>
      <c r="OCW63" s="691"/>
      <c r="OCX63" s="691"/>
      <c r="OCY63" s="691"/>
      <c r="OCZ63" s="691"/>
      <c r="ODA63" s="691"/>
      <c r="ODB63" s="691"/>
      <c r="ODC63" s="691"/>
      <c r="ODD63" s="691"/>
      <c r="ODE63" s="691"/>
      <c r="ODF63" s="691"/>
      <c r="ODG63" s="691"/>
      <c r="ODH63" s="691"/>
      <c r="ODI63" s="691"/>
      <c r="ODJ63" s="691"/>
      <c r="ODK63" s="691"/>
      <c r="ODL63" s="691"/>
      <c r="ODM63" s="691"/>
      <c r="ODN63" s="691"/>
      <c r="ODO63" s="691"/>
      <c r="ODP63" s="691"/>
      <c r="ODQ63" s="691"/>
      <c r="ODR63" s="691"/>
      <c r="ODS63" s="691"/>
      <c r="ODT63" s="691"/>
      <c r="ODU63" s="691"/>
      <c r="ODV63" s="691"/>
      <c r="ODW63" s="691"/>
      <c r="ODX63" s="691"/>
      <c r="ODY63" s="691"/>
      <c r="ODZ63" s="691"/>
      <c r="OEA63" s="691"/>
      <c r="OEB63" s="691"/>
      <c r="OEC63" s="691"/>
      <c r="OED63" s="691"/>
      <c r="OEE63" s="691"/>
      <c r="OEF63" s="691"/>
      <c r="OEG63" s="691"/>
      <c r="OEH63" s="691"/>
      <c r="OEI63" s="691"/>
      <c r="OEJ63" s="691"/>
      <c r="OEK63" s="691"/>
      <c r="OEL63" s="691"/>
      <c r="OEM63" s="691"/>
      <c r="OEN63" s="691"/>
      <c r="OEO63" s="691"/>
      <c r="OEP63" s="691"/>
      <c r="OEQ63" s="691"/>
      <c r="OER63" s="691"/>
      <c r="OES63" s="691"/>
      <c r="OET63" s="691"/>
      <c r="OEU63" s="691"/>
      <c r="OEV63" s="691"/>
      <c r="OEW63" s="691"/>
      <c r="OEX63" s="691"/>
      <c r="OEY63" s="691"/>
      <c r="OEZ63" s="691"/>
      <c r="OFA63" s="691"/>
      <c r="OFB63" s="691"/>
      <c r="OFC63" s="691"/>
      <c r="OFD63" s="691"/>
      <c r="OFE63" s="691"/>
      <c r="OFF63" s="691"/>
      <c r="OFG63" s="691"/>
      <c r="OFH63" s="691"/>
      <c r="OFI63" s="691"/>
      <c r="OFJ63" s="691"/>
      <c r="OFK63" s="691"/>
      <c r="OFL63" s="691"/>
      <c r="OFM63" s="691"/>
      <c r="OFN63" s="691"/>
      <c r="OFO63" s="691"/>
      <c r="OFP63" s="691"/>
      <c r="OFQ63" s="691"/>
      <c r="OFR63" s="691"/>
      <c r="OFS63" s="691"/>
      <c r="OFT63" s="691"/>
      <c r="OFU63" s="691"/>
      <c r="OFV63" s="691"/>
      <c r="OFW63" s="691"/>
      <c r="OFX63" s="691"/>
      <c r="OFY63" s="691"/>
      <c r="OFZ63" s="691"/>
      <c r="OGA63" s="691"/>
      <c r="OGB63" s="691"/>
      <c r="OGC63" s="691"/>
      <c r="OGD63" s="691"/>
      <c r="OGE63" s="691"/>
      <c r="OGF63" s="691"/>
      <c r="OGG63" s="691"/>
      <c r="OGH63" s="691"/>
      <c r="OGI63" s="691"/>
      <c r="OGJ63" s="691"/>
      <c r="OGK63" s="691"/>
      <c r="OGL63" s="691"/>
      <c r="OGM63" s="691"/>
      <c r="OGN63" s="691"/>
      <c r="OGO63" s="691"/>
      <c r="OGP63" s="691"/>
      <c r="OGQ63" s="691"/>
      <c r="OGR63" s="691"/>
      <c r="OGS63" s="691"/>
      <c r="OGT63" s="691"/>
      <c r="OGU63" s="691"/>
      <c r="OGV63" s="691"/>
      <c r="OGW63" s="691"/>
      <c r="OGX63" s="691"/>
      <c r="OGY63" s="691"/>
      <c r="OGZ63" s="691"/>
      <c r="OHA63" s="691"/>
      <c r="OHB63" s="691"/>
      <c r="OHC63" s="691"/>
      <c r="OHD63" s="691"/>
      <c r="OHE63" s="691"/>
      <c r="OHF63" s="691"/>
      <c r="OHG63" s="691"/>
      <c r="OHH63" s="691"/>
      <c r="OHI63" s="691"/>
      <c r="OHJ63" s="691"/>
      <c r="OHK63" s="691"/>
      <c r="OHL63" s="691"/>
      <c r="OHM63" s="691"/>
      <c r="OHN63" s="691"/>
      <c r="OHO63" s="691"/>
      <c r="OHP63" s="691"/>
      <c r="OHQ63" s="691"/>
      <c r="OHR63" s="691"/>
      <c r="OHS63" s="691"/>
      <c r="OHT63" s="691"/>
      <c r="OHU63" s="691"/>
      <c r="OHV63" s="691"/>
      <c r="OHW63" s="691"/>
      <c r="OHX63" s="691"/>
      <c r="OHY63" s="691"/>
      <c r="OHZ63" s="691"/>
      <c r="OIA63" s="691"/>
      <c r="OIB63" s="691"/>
      <c r="OIC63" s="691"/>
      <c r="OID63" s="691"/>
      <c r="OIE63" s="691"/>
      <c r="OIF63" s="691"/>
      <c r="OIG63" s="691"/>
      <c r="OIH63" s="691"/>
      <c r="OII63" s="691"/>
      <c r="OIJ63" s="691"/>
      <c r="OIK63" s="691"/>
      <c r="OIL63" s="691"/>
      <c r="OIM63" s="691"/>
      <c r="OIN63" s="691"/>
      <c r="OIO63" s="691"/>
      <c r="OIP63" s="691"/>
      <c r="OIQ63" s="691"/>
      <c r="OIR63" s="691"/>
      <c r="OIS63" s="691"/>
      <c r="OIT63" s="691"/>
      <c r="OIU63" s="691"/>
      <c r="OIV63" s="691"/>
      <c r="OIW63" s="691"/>
      <c r="OIX63" s="691"/>
      <c r="OIY63" s="691"/>
      <c r="OIZ63" s="691"/>
      <c r="OJA63" s="691"/>
      <c r="OJB63" s="691"/>
      <c r="OJC63" s="691"/>
      <c r="OJD63" s="691"/>
      <c r="OJE63" s="691"/>
      <c r="OJF63" s="691"/>
      <c r="OJG63" s="691"/>
      <c r="OJH63" s="691"/>
      <c r="OJI63" s="691"/>
      <c r="OJJ63" s="691"/>
      <c r="OJK63" s="691"/>
      <c r="OJL63" s="691"/>
      <c r="OJM63" s="691"/>
      <c r="OJN63" s="691"/>
      <c r="OJO63" s="691"/>
      <c r="OJP63" s="691"/>
      <c r="OJQ63" s="691"/>
      <c r="OJR63" s="691"/>
      <c r="OJS63" s="691"/>
      <c r="OJT63" s="691"/>
      <c r="OJU63" s="691"/>
      <c r="OJV63" s="691"/>
      <c r="OJW63" s="691"/>
      <c r="OJX63" s="691"/>
      <c r="OJY63" s="691"/>
      <c r="OJZ63" s="691"/>
      <c r="OKA63" s="691"/>
      <c r="OKB63" s="691"/>
      <c r="OKC63" s="691"/>
      <c r="OKD63" s="691"/>
      <c r="OKE63" s="691"/>
      <c r="OKF63" s="691"/>
      <c r="OKG63" s="691"/>
      <c r="OKH63" s="691"/>
      <c r="OKI63" s="691"/>
      <c r="OKJ63" s="691"/>
      <c r="OKK63" s="691"/>
      <c r="OKL63" s="691"/>
      <c r="OKM63" s="691"/>
      <c r="OKN63" s="691"/>
      <c r="OKO63" s="691"/>
      <c r="OKP63" s="691"/>
      <c r="OKQ63" s="691"/>
      <c r="OKR63" s="691"/>
      <c r="OKS63" s="691"/>
      <c r="OKT63" s="691"/>
      <c r="OKU63" s="691"/>
      <c r="OKV63" s="691"/>
      <c r="OKW63" s="691"/>
      <c r="OKX63" s="691"/>
      <c r="OKY63" s="691"/>
      <c r="OKZ63" s="691"/>
      <c r="OLA63" s="691"/>
      <c r="OLB63" s="691"/>
      <c r="OLC63" s="691"/>
      <c r="OLD63" s="691"/>
      <c r="OLE63" s="691"/>
      <c r="OLF63" s="691"/>
      <c r="OLG63" s="691"/>
      <c r="OLH63" s="691"/>
      <c r="OLI63" s="691"/>
      <c r="OLJ63" s="691"/>
      <c r="OLK63" s="691"/>
      <c r="OLL63" s="691"/>
      <c r="OLM63" s="691"/>
      <c r="OLN63" s="691"/>
      <c r="OLO63" s="691"/>
      <c r="OLP63" s="691"/>
      <c r="OLQ63" s="691"/>
      <c r="OLR63" s="691"/>
      <c r="OLS63" s="691"/>
      <c r="OLT63" s="691"/>
      <c r="OLU63" s="691"/>
      <c r="OLV63" s="691"/>
      <c r="OLW63" s="691"/>
      <c r="OLX63" s="691"/>
      <c r="OLY63" s="691"/>
      <c r="OLZ63" s="691"/>
      <c r="OMA63" s="691"/>
      <c r="OMB63" s="691"/>
      <c r="OMC63" s="691"/>
      <c r="OMD63" s="691"/>
      <c r="OME63" s="691"/>
      <c r="OMF63" s="691"/>
      <c r="OMG63" s="691"/>
      <c r="OMH63" s="691"/>
      <c r="OMI63" s="691"/>
      <c r="OMJ63" s="691"/>
      <c r="OMK63" s="691"/>
      <c r="OML63" s="691"/>
      <c r="OMM63" s="691"/>
      <c r="OMN63" s="691"/>
      <c r="OMO63" s="691"/>
      <c r="OMP63" s="691"/>
      <c r="OMQ63" s="691"/>
      <c r="OMR63" s="691"/>
      <c r="OMS63" s="691"/>
      <c r="OMT63" s="691"/>
      <c r="OMU63" s="691"/>
      <c r="OMV63" s="691"/>
      <c r="OMW63" s="691"/>
      <c r="OMX63" s="691"/>
      <c r="OMY63" s="691"/>
      <c r="OMZ63" s="691"/>
      <c r="ONA63" s="691"/>
      <c r="ONB63" s="691"/>
      <c r="ONC63" s="691"/>
      <c r="OND63" s="691"/>
      <c r="ONE63" s="691"/>
      <c r="ONF63" s="691"/>
      <c r="ONG63" s="691"/>
      <c r="ONH63" s="691"/>
      <c r="ONI63" s="691"/>
      <c r="ONJ63" s="691"/>
      <c r="ONK63" s="691"/>
      <c r="ONL63" s="691"/>
      <c r="ONM63" s="691"/>
      <c r="ONN63" s="691"/>
      <c r="ONO63" s="691"/>
      <c r="ONP63" s="691"/>
      <c r="ONQ63" s="691"/>
      <c r="ONR63" s="691"/>
      <c r="ONS63" s="691"/>
      <c r="ONT63" s="691"/>
      <c r="ONU63" s="691"/>
      <c r="ONV63" s="691"/>
      <c r="ONW63" s="691"/>
      <c r="ONX63" s="691"/>
      <c r="ONY63" s="691"/>
      <c r="ONZ63" s="691"/>
      <c r="OOA63" s="691"/>
      <c r="OOB63" s="691"/>
      <c r="OOC63" s="691"/>
      <c r="OOD63" s="691"/>
      <c r="OOE63" s="691"/>
      <c r="OOF63" s="691"/>
      <c r="OOG63" s="691"/>
      <c r="OOH63" s="691"/>
      <c r="OOI63" s="691"/>
      <c r="OOJ63" s="691"/>
      <c r="OOK63" s="691"/>
      <c r="OOL63" s="691"/>
      <c r="OOM63" s="691"/>
      <c r="OON63" s="691"/>
      <c r="OOO63" s="691"/>
      <c r="OOP63" s="691"/>
      <c r="OOQ63" s="691"/>
      <c r="OOR63" s="691"/>
      <c r="OOS63" s="691"/>
      <c r="OOT63" s="691"/>
      <c r="OOU63" s="691"/>
      <c r="OOV63" s="691"/>
      <c r="OOW63" s="691"/>
      <c r="OOX63" s="691"/>
      <c r="OOY63" s="691"/>
      <c r="OOZ63" s="691"/>
      <c r="OPA63" s="691"/>
      <c r="OPB63" s="691"/>
      <c r="OPC63" s="691"/>
      <c r="OPD63" s="691"/>
      <c r="OPE63" s="691"/>
      <c r="OPF63" s="691"/>
      <c r="OPG63" s="691"/>
      <c r="OPH63" s="691"/>
      <c r="OPI63" s="691"/>
      <c r="OPJ63" s="691"/>
      <c r="OPK63" s="691"/>
      <c r="OPL63" s="691"/>
      <c r="OPM63" s="691"/>
      <c r="OPN63" s="691"/>
      <c r="OPO63" s="691"/>
      <c r="OPP63" s="691"/>
      <c r="OPQ63" s="691"/>
      <c r="OPR63" s="691"/>
      <c r="OPS63" s="691"/>
      <c r="OPT63" s="691"/>
      <c r="OPU63" s="691"/>
      <c r="OPV63" s="691"/>
      <c r="OPW63" s="691"/>
      <c r="OPX63" s="691"/>
      <c r="OPY63" s="691"/>
      <c r="OPZ63" s="691"/>
      <c r="OQA63" s="691"/>
      <c r="OQB63" s="691"/>
      <c r="OQC63" s="691"/>
      <c r="OQD63" s="691"/>
      <c r="OQE63" s="691"/>
      <c r="OQF63" s="691"/>
      <c r="OQG63" s="691"/>
      <c r="OQH63" s="691"/>
      <c r="OQI63" s="691"/>
      <c r="OQJ63" s="691"/>
      <c r="OQK63" s="691"/>
      <c r="OQL63" s="691"/>
      <c r="OQM63" s="691"/>
      <c r="OQN63" s="691"/>
      <c r="OQO63" s="691"/>
      <c r="OQP63" s="691"/>
      <c r="OQQ63" s="691"/>
      <c r="OQR63" s="691"/>
      <c r="OQS63" s="691"/>
      <c r="OQT63" s="691"/>
      <c r="OQU63" s="691"/>
      <c r="OQV63" s="691"/>
      <c r="OQW63" s="691"/>
      <c r="OQX63" s="691"/>
      <c r="OQY63" s="691"/>
      <c r="OQZ63" s="691"/>
      <c r="ORA63" s="691"/>
      <c r="ORB63" s="691"/>
      <c r="ORC63" s="691"/>
      <c r="ORD63" s="691"/>
      <c r="ORE63" s="691"/>
      <c r="ORF63" s="691"/>
      <c r="ORG63" s="691"/>
      <c r="ORH63" s="691"/>
      <c r="ORI63" s="691"/>
      <c r="ORJ63" s="691"/>
      <c r="ORK63" s="691"/>
      <c r="ORL63" s="691"/>
      <c r="ORM63" s="691"/>
      <c r="ORN63" s="691"/>
      <c r="ORO63" s="691"/>
      <c r="ORP63" s="691"/>
      <c r="ORQ63" s="691"/>
      <c r="ORR63" s="691"/>
      <c r="ORS63" s="691"/>
      <c r="ORT63" s="691"/>
      <c r="ORU63" s="691"/>
      <c r="ORV63" s="691"/>
      <c r="ORW63" s="691"/>
      <c r="ORX63" s="691"/>
      <c r="ORY63" s="691"/>
      <c r="ORZ63" s="691"/>
      <c r="OSA63" s="691"/>
      <c r="OSB63" s="691"/>
      <c r="OSC63" s="691"/>
      <c r="OSD63" s="691"/>
      <c r="OSE63" s="691"/>
      <c r="OSF63" s="691"/>
      <c r="OSG63" s="691"/>
      <c r="OSH63" s="691"/>
      <c r="OSI63" s="691"/>
      <c r="OSJ63" s="691"/>
      <c r="OSK63" s="691"/>
      <c r="OSL63" s="691"/>
      <c r="OSM63" s="691"/>
      <c r="OSN63" s="691"/>
      <c r="OSO63" s="691"/>
      <c r="OSP63" s="691"/>
      <c r="OSQ63" s="691"/>
      <c r="OSR63" s="691"/>
      <c r="OSS63" s="691"/>
      <c r="OST63" s="691"/>
      <c r="OSU63" s="691"/>
      <c r="OSV63" s="691"/>
      <c r="OSW63" s="691"/>
      <c r="OSX63" s="691"/>
      <c r="OSY63" s="691"/>
      <c r="OSZ63" s="691"/>
      <c r="OTA63" s="691"/>
      <c r="OTB63" s="691"/>
      <c r="OTC63" s="691"/>
      <c r="OTD63" s="691"/>
      <c r="OTE63" s="691"/>
      <c r="OTF63" s="691"/>
      <c r="OTG63" s="691"/>
      <c r="OTH63" s="691"/>
      <c r="OTI63" s="691"/>
      <c r="OTJ63" s="691"/>
      <c r="OTK63" s="691"/>
      <c r="OTL63" s="691"/>
      <c r="OTM63" s="691"/>
      <c r="OTN63" s="691"/>
      <c r="OTO63" s="691"/>
      <c r="OTP63" s="691"/>
      <c r="OTQ63" s="691"/>
      <c r="OTR63" s="691"/>
      <c r="OTS63" s="691"/>
      <c r="OTT63" s="691"/>
      <c r="OTU63" s="691"/>
      <c r="OTV63" s="691"/>
      <c r="OTW63" s="691"/>
      <c r="OTX63" s="691"/>
      <c r="OTY63" s="691"/>
      <c r="OTZ63" s="691"/>
      <c r="OUA63" s="691"/>
      <c r="OUB63" s="691"/>
      <c r="OUC63" s="691"/>
      <c r="OUD63" s="691"/>
      <c r="OUE63" s="691"/>
      <c r="OUF63" s="691"/>
      <c r="OUG63" s="691"/>
      <c r="OUH63" s="691"/>
      <c r="OUI63" s="691"/>
      <c r="OUJ63" s="691"/>
      <c r="OUK63" s="691"/>
      <c r="OUL63" s="691"/>
      <c r="OUM63" s="691"/>
      <c r="OUN63" s="691"/>
      <c r="OUO63" s="691"/>
      <c r="OUP63" s="691"/>
      <c r="OUQ63" s="691"/>
      <c r="OUR63" s="691"/>
      <c r="OUS63" s="691"/>
      <c r="OUT63" s="691"/>
      <c r="OUU63" s="691"/>
      <c r="OUV63" s="691"/>
      <c r="OUW63" s="691"/>
      <c r="OUX63" s="691"/>
      <c r="OUY63" s="691"/>
      <c r="OUZ63" s="691"/>
      <c r="OVA63" s="691"/>
      <c r="OVB63" s="691"/>
      <c r="OVC63" s="691"/>
      <c r="OVD63" s="691"/>
      <c r="OVE63" s="691"/>
      <c r="OVF63" s="691"/>
      <c r="OVG63" s="691"/>
      <c r="OVH63" s="691"/>
      <c r="OVI63" s="691"/>
      <c r="OVJ63" s="691"/>
      <c r="OVK63" s="691"/>
      <c r="OVL63" s="691"/>
      <c r="OVM63" s="691"/>
      <c r="OVN63" s="691"/>
      <c r="OVO63" s="691"/>
      <c r="OVP63" s="691"/>
      <c r="OVQ63" s="691"/>
      <c r="OVR63" s="691"/>
      <c r="OVS63" s="691"/>
      <c r="OVT63" s="691"/>
      <c r="OVU63" s="691"/>
      <c r="OVV63" s="691"/>
      <c r="OVW63" s="691"/>
      <c r="OVX63" s="691"/>
      <c r="OVY63" s="691"/>
      <c r="OVZ63" s="691"/>
      <c r="OWA63" s="691"/>
      <c r="OWB63" s="691"/>
      <c r="OWC63" s="691"/>
      <c r="OWD63" s="691"/>
      <c r="OWE63" s="691"/>
      <c r="OWF63" s="691"/>
      <c r="OWG63" s="691"/>
      <c r="OWH63" s="691"/>
      <c r="OWI63" s="691"/>
      <c r="OWJ63" s="691"/>
      <c r="OWK63" s="691"/>
      <c r="OWL63" s="691"/>
      <c r="OWM63" s="691"/>
      <c r="OWN63" s="691"/>
      <c r="OWO63" s="691"/>
      <c r="OWP63" s="691"/>
      <c r="OWQ63" s="691"/>
      <c r="OWR63" s="691"/>
      <c r="OWS63" s="691"/>
      <c r="OWT63" s="691"/>
      <c r="OWU63" s="691"/>
      <c r="OWV63" s="691"/>
      <c r="OWW63" s="691"/>
      <c r="OWX63" s="691"/>
      <c r="OWY63" s="691"/>
      <c r="OWZ63" s="691"/>
      <c r="OXA63" s="691"/>
      <c r="OXB63" s="691"/>
      <c r="OXC63" s="691"/>
      <c r="OXD63" s="691"/>
      <c r="OXE63" s="691"/>
      <c r="OXF63" s="691"/>
      <c r="OXG63" s="691"/>
      <c r="OXH63" s="691"/>
      <c r="OXI63" s="691"/>
      <c r="OXJ63" s="691"/>
      <c r="OXK63" s="691"/>
      <c r="OXL63" s="691"/>
      <c r="OXM63" s="691"/>
      <c r="OXN63" s="691"/>
      <c r="OXO63" s="691"/>
      <c r="OXP63" s="691"/>
      <c r="OXQ63" s="691"/>
      <c r="OXR63" s="691"/>
      <c r="OXS63" s="691"/>
      <c r="OXT63" s="691"/>
      <c r="OXU63" s="691"/>
      <c r="OXV63" s="691"/>
      <c r="OXW63" s="691"/>
      <c r="OXX63" s="691"/>
      <c r="OXY63" s="691"/>
      <c r="OXZ63" s="691"/>
      <c r="OYA63" s="691"/>
      <c r="OYB63" s="691"/>
      <c r="OYC63" s="691"/>
      <c r="OYD63" s="691"/>
      <c r="OYE63" s="691"/>
      <c r="OYF63" s="691"/>
      <c r="OYG63" s="691"/>
      <c r="OYH63" s="691"/>
      <c r="OYI63" s="691"/>
      <c r="OYJ63" s="691"/>
      <c r="OYK63" s="691"/>
      <c r="OYL63" s="691"/>
      <c r="OYM63" s="691"/>
      <c r="OYN63" s="691"/>
      <c r="OYO63" s="691"/>
      <c r="OYP63" s="691"/>
      <c r="OYQ63" s="691"/>
      <c r="OYR63" s="691"/>
      <c r="OYS63" s="691"/>
      <c r="OYT63" s="691"/>
      <c r="OYU63" s="691"/>
      <c r="OYV63" s="691"/>
      <c r="OYW63" s="691"/>
      <c r="OYX63" s="691"/>
      <c r="OYY63" s="691"/>
      <c r="OYZ63" s="691"/>
      <c r="OZA63" s="691"/>
      <c r="OZB63" s="691"/>
      <c r="OZC63" s="691"/>
      <c r="OZD63" s="691"/>
      <c r="OZE63" s="691"/>
      <c r="OZF63" s="691"/>
      <c r="OZG63" s="691"/>
      <c r="OZH63" s="691"/>
      <c r="OZI63" s="691"/>
      <c r="OZJ63" s="691"/>
      <c r="OZK63" s="691"/>
      <c r="OZL63" s="691"/>
      <c r="OZM63" s="691"/>
      <c r="OZN63" s="691"/>
      <c r="OZO63" s="691"/>
      <c r="OZP63" s="691"/>
      <c r="OZQ63" s="691"/>
      <c r="OZR63" s="691"/>
      <c r="OZS63" s="691"/>
      <c r="OZT63" s="691"/>
      <c r="OZU63" s="691"/>
      <c r="OZV63" s="691"/>
      <c r="OZW63" s="691"/>
      <c r="OZX63" s="691"/>
      <c r="OZY63" s="691"/>
      <c r="OZZ63" s="691"/>
      <c r="PAA63" s="691"/>
      <c r="PAB63" s="691"/>
      <c r="PAC63" s="691"/>
      <c r="PAD63" s="691"/>
      <c r="PAE63" s="691"/>
      <c r="PAF63" s="691"/>
      <c r="PAG63" s="691"/>
      <c r="PAH63" s="691"/>
      <c r="PAI63" s="691"/>
      <c r="PAJ63" s="691"/>
      <c r="PAK63" s="691"/>
      <c r="PAL63" s="691"/>
      <c r="PAM63" s="691"/>
      <c r="PAN63" s="691"/>
      <c r="PAO63" s="691"/>
      <c r="PAP63" s="691"/>
      <c r="PAQ63" s="691"/>
      <c r="PAR63" s="691"/>
      <c r="PAS63" s="691"/>
      <c r="PAT63" s="691"/>
      <c r="PAU63" s="691"/>
      <c r="PAV63" s="691"/>
      <c r="PAW63" s="691"/>
      <c r="PAX63" s="691"/>
      <c r="PAY63" s="691"/>
      <c r="PAZ63" s="691"/>
      <c r="PBA63" s="691"/>
      <c r="PBB63" s="691"/>
      <c r="PBC63" s="691"/>
      <c r="PBD63" s="691"/>
      <c r="PBE63" s="691"/>
      <c r="PBF63" s="691"/>
      <c r="PBG63" s="691"/>
      <c r="PBH63" s="691"/>
      <c r="PBI63" s="691"/>
      <c r="PBJ63" s="691"/>
      <c r="PBK63" s="691"/>
      <c r="PBL63" s="691"/>
      <c r="PBM63" s="691"/>
      <c r="PBN63" s="691"/>
      <c r="PBO63" s="691"/>
      <c r="PBP63" s="691"/>
      <c r="PBQ63" s="691"/>
      <c r="PBR63" s="691"/>
      <c r="PBS63" s="691"/>
      <c r="PBT63" s="691"/>
      <c r="PBU63" s="691"/>
      <c r="PBV63" s="691"/>
      <c r="PBW63" s="691"/>
      <c r="PBX63" s="691"/>
      <c r="PBY63" s="691"/>
      <c r="PBZ63" s="691"/>
      <c r="PCA63" s="691"/>
      <c r="PCB63" s="691"/>
      <c r="PCC63" s="691"/>
      <c r="PCD63" s="691"/>
      <c r="PCE63" s="691"/>
      <c r="PCF63" s="691"/>
      <c r="PCG63" s="691"/>
      <c r="PCH63" s="691"/>
      <c r="PCI63" s="691"/>
      <c r="PCJ63" s="691"/>
      <c r="PCK63" s="691"/>
      <c r="PCL63" s="691"/>
      <c r="PCM63" s="691"/>
      <c r="PCN63" s="691"/>
      <c r="PCO63" s="691"/>
      <c r="PCP63" s="691"/>
      <c r="PCQ63" s="691"/>
      <c r="PCR63" s="691"/>
      <c r="PCS63" s="691"/>
      <c r="PCT63" s="691"/>
      <c r="PCU63" s="691"/>
      <c r="PCV63" s="691"/>
      <c r="PCW63" s="691"/>
      <c r="PCX63" s="691"/>
      <c r="PCY63" s="691"/>
      <c r="PCZ63" s="691"/>
      <c r="PDA63" s="691"/>
      <c r="PDB63" s="691"/>
      <c r="PDC63" s="691"/>
      <c r="PDD63" s="691"/>
      <c r="PDE63" s="691"/>
      <c r="PDF63" s="691"/>
      <c r="PDG63" s="691"/>
      <c r="PDH63" s="691"/>
      <c r="PDI63" s="691"/>
      <c r="PDJ63" s="691"/>
      <c r="PDK63" s="691"/>
      <c r="PDL63" s="691"/>
      <c r="PDM63" s="691"/>
      <c r="PDN63" s="691"/>
      <c r="PDO63" s="691"/>
      <c r="PDP63" s="691"/>
      <c r="PDQ63" s="691"/>
      <c r="PDR63" s="691"/>
      <c r="PDS63" s="691"/>
      <c r="PDT63" s="691"/>
      <c r="PDU63" s="691"/>
      <c r="PDV63" s="691"/>
      <c r="PDW63" s="691"/>
      <c r="PDX63" s="691"/>
      <c r="PDY63" s="691"/>
      <c r="PDZ63" s="691"/>
      <c r="PEA63" s="691"/>
      <c r="PEB63" s="691"/>
      <c r="PEC63" s="691"/>
      <c r="PED63" s="691"/>
      <c r="PEE63" s="691"/>
      <c r="PEF63" s="691"/>
      <c r="PEG63" s="691"/>
      <c r="PEH63" s="691"/>
      <c r="PEI63" s="691"/>
      <c r="PEJ63" s="691"/>
      <c r="PEK63" s="691"/>
      <c r="PEL63" s="691"/>
      <c r="PEM63" s="691"/>
      <c r="PEN63" s="691"/>
      <c r="PEO63" s="691"/>
      <c r="PEP63" s="691"/>
      <c r="PEQ63" s="691"/>
      <c r="PER63" s="691"/>
      <c r="PES63" s="691"/>
      <c r="PET63" s="691"/>
      <c r="PEU63" s="691"/>
      <c r="PEV63" s="691"/>
      <c r="PEW63" s="691"/>
      <c r="PEX63" s="691"/>
      <c r="PEY63" s="691"/>
      <c r="PEZ63" s="691"/>
      <c r="PFA63" s="691"/>
      <c r="PFB63" s="691"/>
      <c r="PFC63" s="691"/>
      <c r="PFD63" s="691"/>
      <c r="PFE63" s="691"/>
      <c r="PFF63" s="691"/>
      <c r="PFG63" s="691"/>
      <c r="PFH63" s="691"/>
      <c r="PFI63" s="691"/>
      <c r="PFJ63" s="691"/>
      <c r="PFK63" s="691"/>
      <c r="PFL63" s="691"/>
      <c r="PFM63" s="691"/>
      <c r="PFN63" s="691"/>
      <c r="PFO63" s="691"/>
      <c r="PFP63" s="691"/>
      <c r="PFQ63" s="691"/>
      <c r="PFR63" s="691"/>
      <c r="PFS63" s="691"/>
      <c r="PFT63" s="691"/>
      <c r="PFU63" s="691"/>
      <c r="PFV63" s="691"/>
      <c r="PFW63" s="691"/>
      <c r="PFX63" s="691"/>
      <c r="PFY63" s="691"/>
      <c r="PFZ63" s="691"/>
      <c r="PGA63" s="691"/>
      <c r="PGB63" s="691"/>
      <c r="PGC63" s="691"/>
      <c r="PGD63" s="691"/>
      <c r="PGE63" s="691"/>
      <c r="PGF63" s="691"/>
      <c r="PGG63" s="691"/>
      <c r="PGH63" s="691"/>
      <c r="PGI63" s="691"/>
      <c r="PGJ63" s="691"/>
      <c r="PGK63" s="691"/>
      <c r="PGL63" s="691"/>
      <c r="PGM63" s="691"/>
      <c r="PGN63" s="691"/>
      <c r="PGO63" s="691"/>
      <c r="PGP63" s="691"/>
      <c r="PGQ63" s="691"/>
      <c r="PGR63" s="691"/>
      <c r="PGS63" s="691"/>
      <c r="PGT63" s="691"/>
      <c r="PGU63" s="691"/>
      <c r="PGV63" s="691"/>
      <c r="PGW63" s="691"/>
      <c r="PGX63" s="691"/>
      <c r="PGY63" s="691"/>
      <c r="PGZ63" s="691"/>
      <c r="PHA63" s="691"/>
      <c r="PHB63" s="691"/>
      <c r="PHC63" s="691"/>
      <c r="PHD63" s="691"/>
      <c r="PHE63" s="691"/>
      <c r="PHF63" s="691"/>
      <c r="PHG63" s="691"/>
      <c r="PHH63" s="691"/>
      <c r="PHI63" s="691"/>
      <c r="PHJ63" s="691"/>
      <c r="PHK63" s="691"/>
      <c r="PHL63" s="691"/>
      <c r="PHM63" s="691"/>
      <c r="PHN63" s="691"/>
      <c r="PHO63" s="691"/>
      <c r="PHP63" s="691"/>
      <c r="PHQ63" s="691"/>
      <c r="PHR63" s="691"/>
      <c r="PHS63" s="691"/>
      <c r="PHT63" s="691"/>
      <c r="PHU63" s="691"/>
      <c r="PHV63" s="691"/>
      <c r="PHW63" s="691"/>
      <c r="PHX63" s="691"/>
      <c r="PHY63" s="691"/>
      <c r="PHZ63" s="691"/>
      <c r="PIA63" s="691"/>
      <c r="PIB63" s="691"/>
      <c r="PIC63" s="691"/>
      <c r="PID63" s="691"/>
      <c r="PIE63" s="691"/>
      <c r="PIF63" s="691"/>
      <c r="PIG63" s="691"/>
      <c r="PIH63" s="691"/>
      <c r="PII63" s="691"/>
      <c r="PIJ63" s="691"/>
      <c r="PIK63" s="691"/>
      <c r="PIL63" s="691"/>
      <c r="PIM63" s="691"/>
      <c r="PIN63" s="691"/>
      <c r="PIO63" s="691"/>
      <c r="PIP63" s="691"/>
      <c r="PIQ63" s="691"/>
      <c r="PIR63" s="691"/>
      <c r="PIS63" s="691"/>
      <c r="PIT63" s="691"/>
      <c r="PIU63" s="691"/>
      <c r="PIV63" s="691"/>
      <c r="PIW63" s="691"/>
      <c r="PIX63" s="691"/>
      <c r="PIY63" s="691"/>
      <c r="PIZ63" s="691"/>
      <c r="PJA63" s="691"/>
      <c r="PJB63" s="691"/>
      <c r="PJC63" s="691"/>
      <c r="PJD63" s="691"/>
      <c r="PJE63" s="691"/>
      <c r="PJF63" s="691"/>
      <c r="PJG63" s="691"/>
      <c r="PJH63" s="691"/>
      <c r="PJI63" s="691"/>
      <c r="PJJ63" s="691"/>
      <c r="PJK63" s="691"/>
      <c r="PJL63" s="691"/>
      <c r="PJM63" s="691"/>
      <c r="PJN63" s="691"/>
      <c r="PJO63" s="691"/>
      <c r="PJP63" s="691"/>
      <c r="PJQ63" s="691"/>
      <c r="PJR63" s="691"/>
      <c r="PJS63" s="691"/>
      <c r="PJT63" s="691"/>
      <c r="PJU63" s="691"/>
      <c r="PJV63" s="691"/>
      <c r="PJW63" s="691"/>
      <c r="PJX63" s="691"/>
      <c r="PJY63" s="691"/>
      <c r="PJZ63" s="691"/>
      <c r="PKA63" s="691"/>
      <c r="PKB63" s="691"/>
      <c r="PKC63" s="691"/>
      <c r="PKD63" s="691"/>
      <c r="PKE63" s="691"/>
      <c r="PKF63" s="691"/>
      <c r="PKG63" s="691"/>
      <c r="PKH63" s="691"/>
      <c r="PKI63" s="691"/>
      <c r="PKJ63" s="691"/>
      <c r="PKK63" s="691"/>
      <c r="PKL63" s="691"/>
      <c r="PKM63" s="691"/>
      <c r="PKN63" s="691"/>
      <c r="PKO63" s="691"/>
      <c r="PKP63" s="691"/>
      <c r="PKQ63" s="691"/>
      <c r="PKR63" s="691"/>
      <c r="PKS63" s="691"/>
      <c r="PKT63" s="691"/>
      <c r="PKU63" s="691"/>
      <c r="PKV63" s="691"/>
      <c r="PKW63" s="691"/>
      <c r="PKX63" s="691"/>
      <c r="PKY63" s="691"/>
      <c r="PKZ63" s="691"/>
      <c r="PLA63" s="691"/>
      <c r="PLB63" s="691"/>
      <c r="PLC63" s="691"/>
      <c r="PLD63" s="691"/>
      <c r="PLE63" s="691"/>
      <c r="PLF63" s="691"/>
      <c r="PLG63" s="691"/>
      <c r="PLH63" s="691"/>
      <c r="PLI63" s="691"/>
      <c r="PLJ63" s="691"/>
      <c r="PLK63" s="691"/>
      <c r="PLL63" s="691"/>
      <c r="PLM63" s="691"/>
      <c r="PLN63" s="691"/>
      <c r="PLO63" s="691"/>
      <c r="PLP63" s="691"/>
      <c r="PLQ63" s="691"/>
      <c r="PLR63" s="691"/>
      <c r="PLS63" s="691"/>
      <c r="PLT63" s="691"/>
      <c r="PLU63" s="691"/>
      <c r="PLV63" s="691"/>
      <c r="PLW63" s="691"/>
      <c r="PLX63" s="691"/>
      <c r="PLY63" s="691"/>
      <c r="PLZ63" s="691"/>
      <c r="PMA63" s="691"/>
      <c r="PMB63" s="691"/>
      <c r="PMC63" s="691"/>
      <c r="PMD63" s="691"/>
      <c r="PME63" s="691"/>
      <c r="PMF63" s="691"/>
      <c r="PMG63" s="691"/>
      <c r="PMH63" s="691"/>
      <c r="PMI63" s="691"/>
      <c r="PMJ63" s="691"/>
      <c r="PMK63" s="691"/>
      <c r="PML63" s="691"/>
      <c r="PMM63" s="691"/>
      <c r="PMN63" s="691"/>
      <c r="PMO63" s="691"/>
      <c r="PMP63" s="691"/>
      <c r="PMQ63" s="691"/>
      <c r="PMR63" s="691"/>
      <c r="PMS63" s="691"/>
      <c r="PMT63" s="691"/>
      <c r="PMU63" s="691"/>
      <c r="PMV63" s="691"/>
      <c r="PMW63" s="691"/>
      <c r="PMX63" s="691"/>
      <c r="PMY63" s="691"/>
      <c r="PMZ63" s="691"/>
      <c r="PNA63" s="691"/>
      <c r="PNB63" s="691"/>
      <c r="PNC63" s="691"/>
      <c r="PND63" s="691"/>
      <c r="PNE63" s="691"/>
      <c r="PNF63" s="691"/>
      <c r="PNG63" s="691"/>
      <c r="PNH63" s="691"/>
      <c r="PNI63" s="691"/>
      <c r="PNJ63" s="691"/>
      <c r="PNK63" s="691"/>
      <c r="PNL63" s="691"/>
      <c r="PNM63" s="691"/>
      <c r="PNN63" s="691"/>
      <c r="PNO63" s="691"/>
      <c r="PNP63" s="691"/>
      <c r="PNQ63" s="691"/>
      <c r="PNR63" s="691"/>
      <c r="PNS63" s="691"/>
      <c r="PNT63" s="691"/>
      <c r="PNU63" s="691"/>
      <c r="PNV63" s="691"/>
      <c r="PNW63" s="691"/>
      <c r="PNX63" s="691"/>
      <c r="PNY63" s="691"/>
      <c r="PNZ63" s="691"/>
      <c r="POA63" s="691"/>
      <c r="POB63" s="691"/>
      <c r="POC63" s="691"/>
      <c r="POD63" s="691"/>
      <c r="POE63" s="691"/>
      <c r="POF63" s="691"/>
      <c r="POG63" s="691"/>
      <c r="POH63" s="691"/>
      <c r="POI63" s="691"/>
      <c r="POJ63" s="691"/>
      <c r="POK63" s="691"/>
      <c r="POL63" s="691"/>
      <c r="POM63" s="691"/>
      <c r="PON63" s="691"/>
      <c r="POO63" s="691"/>
      <c r="POP63" s="691"/>
      <c r="POQ63" s="691"/>
      <c r="POR63" s="691"/>
      <c r="POS63" s="691"/>
      <c r="POT63" s="691"/>
      <c r="POU63" s="691"/>
      <c r="POV63" s="691"/>
      <c r="POW63" s="691"/>
      <c r="POX63" s="691"/>
      <c r="POY63" s="691"/>
      <c r="POZ63" s="691"/>
      <c r="PPA63" s="691"/>
      <c r="PPB63" s="691"/>
      <c r="PPC63" s="691"/>
      <c r="PPD63" s="691"/>
      <c r="PPE63" s="691"/>
      <c r="PPF63" s="691"/>
      <c r="PPG63" s="691"/>
      <c r="PPH63" s="691"/>
      <c r="PPI63" s="691"/>
      <c r="PPJ63" s="691"/>
      <c r="PPK63" s="691"/>
      <c r="PPL63" s="691"/>
      <c r="PPM63" s="691"/>
      <c r="PPN63" s="691"/>
      <c r="PPO63" s="691"/>
      <c r="PPP63" s="691"/>
      <c r="PPQ63" s="691"/>
      <c r="PPR63" s="691"/>
      <c r="PPS63" s="691"/>
      <c r="PPT63" s="691"/>
      <c r="PPU63" s="691"/>
      <c r="PPV63" s="691"/>
      <c r="PPW63" s="691"/>
      <c r="PPX63" s="691"/>
      <c r="PPY63" s="691"/>
      <c r="PPZ63" s="691"/>
      <c r="PQA63" s="691"/>
      <c r="PQB63" s="691"/>
      <c r="PQC63" s="691"/>
      <c r="PQD63" s="691"/>
      <c r="PQE63" s="691"/>
      <c r="PQF63" s="691"/>
      <c r="PQG63" s="691"/>
      <c r="PQH63" s="691"/>
      <c r="PQI63" s="691"/>
      <c r="PQJ63" s="691"/>
      <c r="PQK63" s="691"/>
      <c r="PQL63" s="691"/>
      <c r="PQM63" s="691"/>
      <c r="PQN63" s="691"/>
      <c r="PQO63" s="691"/>
      <c r="PQP63" s="691"/>
      <c r="PQQ63" s="691"/>
      <c r="PQR63" s="691"/>
      <c r="PQS63" s="691"/>
      <c r="PQT63" s="691"/>
      <c r="PQU63" s="691"/>
      <c r="PQV63" s="691"/>
      <c r="PQW63" s="691"/>
      <c r="PQX63" s="691"/>
      <c r="PQY63" s="691"/>
      <c r="PQZ63" s="691"/>
      <c r="PRA63" s="691"/>
      <c r="PRB63" s="691"/>
      <c r="PRC63" s="691"/>
      <c r="PRD63" s="691"/>
      <c r="PRE63" s="691"/>
      <c r="PRF63" s="691"/>
      <c r="PRG63" s="691"/>
      <c r="PRH63" s="691"/>
      <c r="PRI63" s="691"/>
      <c r="PRJ63" s="691"/>
      <c r="PRK63" s="691"/>
      <c r="PRL63" s="691"/>
      <c r="PRM63" s="691"/>
      <c r="PRN63" s="691"/>
      <c r="PRO63" s="691"/>
      <c r="PRP63" s="691"/>
      <c r="PRQ63" s="691"/>
      <c r="PRR63" s="691"/>
      <c r="PRS63" s="691"/>
      <c r="PRT63" s="691"/>
      <c r="PRU63" s="691"/>
      <c r="PRV63" s="691"/>
      <c r="PRW63" s="691"/>
      <c r="PRX63" s="691"/>
      <c r="PRY63" s="691"/>
      <c r="PRZ63" s="691"/>
      <c r="PSA63" s="691"/>
      <c r="PSB63" s="691"/>
      <c r="PSC63" s="691"/>
      <c r="PSD63" s="691"/>
      <c r="PSE63" s="691"/>
      <c r="PSF63" s="691"/>
      <c r="PSG63" s="691"/>
      <c r="PSH63" s="691"/>
      <c r="PSI63" s="691"/>
      <c r="PSJ63" s="691"/>
      <c r="PSK63" s="691"/>
      <c r="PSL63" s="691"/>
      <c r="PSM63" s="691"/>
      <c r="PSN63" s="691"/>
      <c r="PSO63" s="691"/>
      <c r="PSP63" s="691"/>
      <c r="PSQ63" s="691"/>
      <c r="PSR63" s="691"/>
      <c r="PSS63" s="691"/>
      <c r="PST63" s="691"/>
      <c r="PSU63" s="691"/>
      <c r="PSV63" s="691"/>
      <c r="PSW63" s="691"/>
      <c r="PSX63" s="691"/>
      <c r="PSY63" s="691"/>
      <c r="PSZ63" s="691"/>
      <c r="PTA63" s="691"/>
      <c r="PTB63" s="691"/>
      <c r="PTC63" s="691"/>
      <c r="PTD63" s="691"/>
      <c r="PTE63" s="691"/>
      <c r="PTF63" s="691"/>
      <c r="PTG63" s="691"/>
      <c r="PTH63" s="691"/>
      <c r="PTI63" s="691"/>
      <c r="PTJ63" s="691"/>
      <c r="PTK63" s="691"/>
      <c r="PTL63" s="691"/>
      <c r="PTM63" s="691"/>
      <c r="PTN63" s="691"/>
      <c r="PTO63" s="691"/>
      <c r="PTP63" s="691"/>
      <c r="PTQ63" s="691"/>
      <c r="PTR63" s="691"/>
      <c r="PTS63" s="691"/>
      <c r="PTT63" s="691"/>
      <c r="PTU63" s="691"/>
      <c r="PTV63" s="691"/>
      <c r="PTW63" s="691"/>
      <c r="PTX63" s="691"/>
      <c r="PTY63" s="691"/>
      <c r="PTZ63" s="691"/>
      <c r="PUA63" s="691"/>
      <c r="PUB63" s="691"/>
      <c r="PUC63" s="691"/>
      <c r="PUD63" s="691"/>
      <c r="PUE63" s="691"/>
      <c r="PUF63" s="691"/>
      <c r="PUG63" s="691"/>
      <c r="PUH63" s="691"/>
      <c r="PUI63" s="691"/>
      <c r="PUJ63" s="691"/>
      <c r="PUK63" s="691"/>
      <c r="PUL63" s="691"/>
      <c r="PUM63" s="691"/>
      <c r="PUN63" s="691"/>
      <c r="PUO63" s="691"/>
      <c r="PUP63" s="691"/>
      <c r="PUQ63" s="691"/>
      <c r="PUR63" s="691"/>
      <c r="PUS63" s="691"/>
      <c r="PUT63" s="691"/>
      <c r="PUU63" s="691"/>
      <c r="PUV63" s="691"/>
      <c r="PUW63" s="691"/>
      <c r="PUX63" s="691"/>
      <c r="PUY63" s="691"/>
      <c r="PUZ63" s="691"/>
      <c r="PVA63" s="691"/>
      <c r="PVB63" s="691"/>
      <c r="PVC63" s="691"/>
      <c r="PVD63" s="691"/>
      <c r="PVE63" s="691"/>
      <c r="PVF63" s="691"/>
      <c r="PVG63" s="691"/>
      <c r="PVH63" s="691"/>
      <c r="PVI63" s="691"/>
      <c r="PVJ63" s="691"/>
      <c r="PVK63" s="691"/>
      <c r="PVL63" s="691"/>
      <c r="PVM63" s="691"/>
      <c r="PVN63" s="691"/>
      <c r="PVO63" s="691"/>
      <c r="PVP63" s="691"/>
      <c r="PVQ63" s="691"/>
      <c r="PVR63" s="691"/>
      <c r="PVS63" s="691"/>
      <c r="PVT63" s="691"/>
      <c r="PVU63" s="691"/>
      <c r="PVV63" s="691"/>
      <c r="PVW63" s="691"/>
      <c r="PVX63" s="691"/>
      <c r="PVY63" s="691"/>
      <c r="PVZ63" s="691"/>
      <c r="PWA63" s="691"/>
      <c r="PWB63" s="691"/>
      <c r="PWC63" s="691"/>
      <c r="PWD63" s="691"/>
      <c r="PWE63" s="691"/>
      <c r="PWF63" s="691"/>
      <c r="PWG63" s="691"/>
      <c r="PWH63" s="691"/>
      <c r="PWI63" s="691"/>
      <c r="PWJ63" s="691"/>
      <c r="PWK63" s="691"/>
      <c r="PWL63" s="691"/>
      <c r="PWM63" s="691"/>
      <c r="PWN63" s="691"/>
      <c r="PWO63" s="691"/>
      <c r="PWP63" s="691"/>
      <c r="PWQ63" s="691"/>
      <c r="PWR63" s="691"/>
      <c r="PWS63" s="691"/>
      <c r="PWT63" s="691"/>
      <c r="PWU63" s="691"/>
      <c r="PWV63" s="691"/>
      <c r="PWW63" s="691"/>
      <c r="PWX63" s="691"/>
      <c r="PWY63" s="691"/>
      <c r="PWZ63" s="691"/>
      <c r="PXA63" s="691"/>
      <c r="PXB63" s="691"/>
      <c r="PXC63" s="691"/>
      <c r="PXD63" s="691"/>
      <c r="PXE63" s="691"/>
      <c r="PXF63" s="691"/>
      <c r="PXG63" s="691"/>
      <c r="PXH63" s="691"/>
      <c r="PXI63" s="691"/>
      <c r="PXJ63" s="691"/>
      <c r="PXK63" s="691"/>
      <c r="PXL63" s="691"/>
      <c r="PXM63" s="691"/>
      <c r="PXN63" s="691"/>
      <c r="PXO63" s="691"/>
      <c r="PXP63" s="691"/>
      <c r="PXQ63" s="691"/>
      <c r="PXR63" s="691"/>
      <c r="PXS63" s="691"/>
      <c r="PXT63" s="691"/>
      <c r="PXU63" s="691"/>
      <c r="PXV63" s="691"/>
      <c r="PXW63" s="691"/>
      <c r="PXX63" s="691"/>
      <c r="PXY63" s="691"/>
      <c r="PXZ63" s="691"/>
      <c r="PYA63" s="691"/>
      <c r="PYB63" s="691"/>
      <c r="PYC63" s="691"/>
      <c r="PYD63" s="691"/>
      <c r="PYE63" s="691"/>
      <c r="PYF63" s="691"/>
      <c r="PYG63" s="691"/>
      <c r="PYH63" s="691"/>
      <c r="PYI63" s="691"/>
      <c r="PYJ63" s="691"/>
      <c r="PYK63" s="691"/>
      <c r="PYL63" s="691"/>
      <c r="PYM63" s="691"/>
      <c r="PYN63" s="691"/>
      <c r="PYO63" s="691"/>
      <c r="PYP63" s="691"/>
      <c r="PYQ63" s="691"/>
      <c r="PYR63" s="691"/>
      <c r="PYS63" s="691"/>
      <c r="PYT63" s="691"/>
      <c r="PYU63" s="691"/>
      <c r="PYV63" s="691"/>
      <c r="PYW63" s="691"/>
      <c r="PYX63" s="691"/>
      <c r="PYY63" s="691"/>
      <c r="PYZ63" s="691"/>
      <c r="PZA63" s="691"/>
      <c r="PZB63" s="691"/>
      <c r="PZC63" s="691"/>
      <c r="PZD63" s="691"/>
      <c r="PZE63" s="691"/>
      <c r="PZF63" s="691"/>
      <c r="PZG63" s="691"/>
      <c r="PZH63" s="691"/>
      <c r="PZI63" s="691"/>
      <c r="PZJ63" s="691"/>
      <c r="PZK63" s="691"/>
      <c r="PZL63" s="691"/>
      <c r="PZM63" s="691"/>
      <c r="PZN63" s="691"/>
      <c r="PZO63" s="691"/>
      <c r="PZP63" s="691"/>
      <c r="PZQ63" s="691"/>
      <c r="PZR63" s="691"/>
      <c r="PZS63" s="691"/>
      <c r="PZT63" s="691"/>
      <c r="PZU63" s="691"/>
      <c r="PZV63" s="691"/>
      <c r="PZW63" s="691"/>
      <c r="PZX63" s="691"/>
      <c r="PZY63" s="691"/>
      <c r="PZZ63" s="691"/>
      <c r="QAA63" s="691"/>
      <c r="QAB63" s="691"/>
      <c r="QAC63" s="691"/>
      <c r="QAD63" s="691"/>
      <c r="QAE63" s="691"/>
      <c r="QAF63" s="691"/>
      <c r="QAG63" s="691"/>
      <c r="QAH63" s="691"/>
      <c r="QAI63" s="691"/>
      <c r="QAJ63" s="691"/>
      <c r="QAK63" s="691"/>
      <c r="QAL63" s="691"/>
      <c r="QAM63" s="691"/>
      <c r="QAN63" s="691"/>
      <c r="QAO63" s="691"/>
      <c r="QAP63" s="691"/>
      <c r="QAQ63" s="691"/>
      <c r="QAR63" s="691"/>
      <c r="QAS63" s="691"/>
      <c r="QAT63" s="691"/>
      <c r="QAU63" s="691"/>
      <c r="QAV63" s="691"/>
      <c r="QAW63" s="691"/>
      <c r="QAX63" s="691"/>
      <c r="QAY63" s="691"/>
      <c r="QAZ63" s="691"/>
      <c r="QBA63" s="691"/>
      <c r="QBB63" s="691"/>
      <c r="QBC63" s="691"/>
      <c r="QBD63" s="691"/>
      <c r="QBE63" s="691"/>
      <c r="QBF63" s="691"/>
      <c r="QBG63" s="691"/>
      <c r="QBH63" s="691"/>
      <c r="QBI63" s="691"/>
      <c r="QBJ63" s="691"/>
      <c r="QBK63" s="691"/>
      <c r="QBL63" s="691"/>
      <c r="QBM63" s="691"/>
      <c r="QBN63" s="691"/>
      <c r="QBO63" s="691"/>
      <c r="QBP63" s="691"/>
      <c r="QBQ63" s="691"/>
      <c r="QBR63" s="691"/>
      <c r="QBS63" s="691"/>
      <c r="QBT63" s="691"/>
      <c r="QBU63" s="691"/>
      <c r="QBV63" s="691"/>
      <c r="QBW63" s="691"/>
      <c r="QBX63" s="691"/>
      <c r="QBY63" s="691"/>
      <c r="QBZ63" s="691"/>
      <c r="QCA63" s="691"/>
      <c r="QCB63" s="691"/>
      <c r="QCC63" s="691"/>
      <c r="QCD63" s="691"/>
      <c r="QCE63" s="691"/>
      <c r="QCF63" s="691"/>
      <c r="QCG63" s="691"/>
      <c r="QCH63" s="691"/>
      <c r="QCI63" s="691"/>
      <c r="QCJ63" s="691"/>
      <c r="QCK63" s="691"/>
      <c r="QCL63" s="691"/>
      <c r="QCM63" s="691"/>
      <c r="QCN63" s="691"/>
      <c r="QCO63" s="691"/>
      <c r="QCP63" s="691"/>
      <c r="QCQ63" s="691"/>
      <c r="QCR63" s="691"/>
      <c r="QCS63" s="691"/>
      <c r="QCT63" s="691"/>
      <c r="QCU63" s="691"/>
      <c r="QCV63" s="691"/>
      <c r="QCW63" s="691"/>
      <c r="QCX63" s="691"/>
      <c r="QCY63" s="691"/>
      <c r="QCZ63" s="691"/>
      <c r="QDA63" s="691"/>
      <c r="QDB63" s="691"/>
      <c r="QDC63" s="691"/>
      <c r="QDD63" s="691"/>
      <c r="QDE63" s="691"/>
      <c r="QDF63" s="691"/>
      <c r="QDG63" s="691"/>
      <c r="QDH63" s="691"/>
      <c r="QDI63" s="691"/>
      <c r="QDJ63" s="691"/>
      <c r="QDK63" s="691"/>
      <c r="QDL63" s="691"/>
      <c r="QDM63" s="691"/>
      <c r="QDN63" s="691"/>
      <c r="QDO63" s="691"/>
      <c r="QDP63" s="691"/>
      <c r="QDQ63" s="691"/>
      <c r="QDR63" s="691"/>
      <c r="QDS63" s="691"/>
      <c r="QDT63" s="691"/>
      <c r="QDU63" s="691"/>
      <c r="QDV63" s="691"/>
      <c r="QDW63" s="691"/>
      <c r="QDX63" s="691"/>
      <c r="QDY63" s="691"/>
      <c r="QDZ63" s="691"/>
      <c r="QEA63" s="691"/>
      <c r="QEB63" s="691"/>
      <c r="QEC63" s="691"/>
      <c r="QED63" s="691"/>
      <c r="QEE63" s="691"/>
      <c r="QEF63" s="691"/>
      <c r="QEG63" s="691"/>
      <c r="QEH63" s="691"/>
      <c r="QEI63" s="691"/>
      <c r="QEJ63" s="691"/>
      <c r="QEK63" s="691"/>
      <c r="QEL63" s="691"/>
      <c r="QEM63" s="691"/>
      <c r="QEN63" s="691"/>
      <c r="QEO63" s="691"/>
      <c r="QEP63" s="691"/>
      <c r="QEQ63" s="691"/>
      <c r="QER63" s="691"/>
      <c r="QES63" s="691"/>
      <c r="QET63" s="691"/>
      <c r="QEU63" s="691"/>
      <c r="QEV63" s="691"/>
      <c r="QEW63" s="691"/>
      <c r="QEX63" s="691"/>
      <c r="QEY63" s="691"/>
      <c r="QEZ63" s="691"/>
      <c r="QFA63" s="691"/>
      <c r="QFB63" s="691"/>
      <c r="QFC63" s="691"/>
      <c r="QFD63" s="691"/>
      <c r="QFE63" s="691"/>
      <c r="QFF63" s="691"/>
      <c r="QFG63" s="691"/>
      <c r="QFH63" s="691"/>
      <c r="QFI63" s="691"/>
      <c r="QFJ63" s="691"/>
      <c r="QFK63" s="691"/>
      <c r="QFL63" s="691"/>
      <c r="QFM63" s="691"/>
      <c r="QFN63" s="691"/>
      <c r="QFO63" s="691"/>
      <c r="QFP63" s="691"/>
      <c r="QFQ63" s="691"/>
      <c r="QFR63" s="691"/>
      <c r="QFS63" s="691"/>
      <c r="QFT63" s="691"/>
      <c r="QFU63" s="691"/>
      <c r="QFV63" s="691"/>
      <c r="QFW63" s="691"/>
      <c r="QFX63" s="691"/>
      <c r="QFY63" s="691"/>
      <c r="QFZ63" s="691"/>
      <c r="QGA63" s="691"/>
      <c r="QGB63" s="691"/>
      <c r="QGC63" s="691"/>
      <c r="QGD63" s="691"/>
      <c r="QGE63" s="691"/>
      <c r="QGF63" s="691"/>
      <c r="QGG63" s="691"/>
      <c r="QGH63" s="691"/>
      <c r="QGI63" s="691"/>
      <c r="QGJ63" s="691"/>
      <c r="QGK63" s="691"/>
      <c r="QGL63" s="691"/>
      <c r="QGM63" s="691"/>
      <c r="QGN63" s="691"/>
      <c r="QGO63" s="691"/>
      <c r="QGP63" s="691"/>
      <c r="QGQ63" s="691"/>
      <c r="QGR63" s="691"/>
      <c r="QGS63" s="691"/>
      <c r="QGT63" s="691"/>
      <c r="QGU63" s="691"/>
      <c r="QGV63" s="691"/>
      <c r="QGW63" s="691"/>
      <c r="QGX63" s="691"/>
      <c r="QGY63" s="691"/>
      <c r="QGZ63" s="691"/>
      <c r="QHA63" s="691"/>
      <c r="QHB63" s="691"/>
      <c r="QHC63" s="691"/>
      <c r="QHD63" s="691"/>
      <c r="QHE63" s="691"/>
      <c r="QHF63" s="691"/>
      <c r="QHG63" s="691"/>
      <c r="QHH63" s="691"/>
      <c r="QHI63" s="691"/>
      <c r="QHJ63" s="691"/>
      <c r="QHK63" s="691"/>
      <c r="QHL63" s="691"/>
      <c r="QHM63" s="691"/>
      <c r="QHN63" s="691"/>
      <c r="QHO63" s="691"/>
      <c r="QHP63" s="691"/>
      <c r="QHQ63" s="691"/>
      <c r="QHR63" s="691"/>
      <c r="QHS63" s="691"/>
      <c r="QHT63" s="691"/>
      <c r="QHU63" s="691"/>
      <c r="QHV63" s="691"/>
      <c r="QHW63" s="691"/>
      <c r="QHX63" s="691"/>
      <c r="QHY63" s="691"/>
      <c r="QHZ63" s="691"/>
      <c r="QIA63" s="691"/>
      <c r="QIB63" s="691"/>
      <c r="QIC63" s="691"/>
      <c r="QID63" s="691"/>
      <c r="QIE63" s="691"/>
      <c r="QIF63" s="691"/>
      <c r="QIG63" s="691"/>
      <c r="QIH63" s="691"/>
      <c r="QII63" s="691"/>
      <c r="QIJ63" s="691"/>
      <c r="QIK63" s="691"/>
      <c r="QIL63" s="691"/>
      <c r="QIM63" s="691"/>
      <c r="QIN63" s="691"/>
      <c r="QIO63" s="691"/>
      <c r="QIP63" s="691"/>
      <c r="QIQ63" s="691"/>
      <c r="QIR63" s="691"/>
      <c r="QIS63" s="691"/>
      <c r="QIT63" s="691"/>
      <c r="QIU63" s="691"/>
      <c r="QIV63" s="691"/>
      <c r="QIW63" s="691"/>
      <c r="QIX63" s="691"/>
      <c r="QIY63" s="691"/>
      <c r="QIZ63" s="691"/>
      <c r="QJA63" s="691"/>
      <c r="QJB63" s="691"/>
      <c r="QJC63" s="691"/>
      <c r="QJD63" s="691"/>
      <c r="QJE63" s="691"/>
      <c r="QJF63" s="691"/>
      <c r="QJG63" s="691"/>
      <c r="QJH63" s="691"/>
      <c r="QJI63" s="691"/>
      <c r="QJJ63" s="691"/>
      <c r="QJK63" s="691"/>
      <c r="QJL63" s="691"/>
      <c r="QJM63" s="691"/>
      <c r="QJN63" s="691"/>
      <c r="QJO63" s="691"/>
      <c r="QJP63" s="691"/>
      <c r="QJQ63" s="691"/>
      <c r="QJR63" s="691"/>
      <c r="QJS63" s="691"/>
      <c r="QJT63" s="691"/>
      <c r="QJU63" s="691"/>
      <c r="QJV63" s="691"/>
      <c r="QJW63" s="691"/>
      <c r="QJX63" s="691"/>
      <c r="QJY63" s="691"/>
      <c r="QJZ63" s="691"/>
      <c r="QKA63" s="691"/>
      <c r="QKB63" s="691"/>
      <c r="QKC63" s="691"/>
      <c r="QKD63" s="691"/>
      <c r="QKE63" s="691"/>
      <c r="QKF63" s="691"/>
      <c r="QKG63" s="691"/>
      <c r="QKH63" s="691"/>
      <c r="QKI63" s="691"/>
      <c r="QKJ63" s="691"/>
      <c r="QKK63" s="691"/>
      <c r="QKL63" s="691"/>
      <c r="QKM63" s="691"/>
      <c r="QKN63" s="691"/>
      <c r="QKO63" s="691"/>
      <c r="QKP63" s="691"/>
      <c r="QKQ63" s="691"/>
      <c r="QKR63" s="691"/>
      <c r="QKS63" s="691"/>
      <c r="QKT63" s="691"/>
      <c r="QKU63" s="691"/>
      <c r="QKV63" s="691"/>
      <c r="QKW63" s="691"/>
      <c r="QKX63" s="691"/>
      <c r="QKY63" s="691"/>
      <c r="QKZ63" s="691"/>
      <c r="QLA63" s="691"/>
      <c r="QLB63" s="691"/>
      <c r="QLC63" s="691"/>
      <c r="QLD63" s="691"/>
      <c r="QLE63" s="691"/>
      <c r="QLF63" s="691"/>
      <c r="QLG63" s="691"/>
      <c r="QLH63" s="691"/>
      <c r="QLI63" s="691"/>
      <c r="QLJ63" s="691"/>
      <c r="QLK63" s="691"/>
      <c r="QLL63" s="691"/>
      <c r="QLM63" s="691"/>
      <c r="QLN63" s="691"/>
      <c r="QLO63" s="691"/>
      <c r="QLP63" s="691"/>
      <c r="QLQ63" s="691"/>
      <c r="QLR63" s="691"/>
      <c r="QLS63" s="691"/>
      <c r="QLT63" s="691"/>
      <c r="QLU63" s="691"/>
      <c r="QLV63" s="691"/>
      <c r="QLW63" s="691"/>
      <c r="QLX63" s="691"/>
      <c r="QLY63" s="691"/>
      <c r="QLZ63" s="691"/>
      <c r="QMA63" s="691"/>
      <c r="QMB63" s="691"/>
      <c r="QMC63" s="691"/>
      <c r="QMD63" s="691"/>
      <c r="QME63" s="691"/>
      <c r="QMF63" s="691"/>
      <c r="QMG63" s="691"/>
      <c r="QMH63" s="691"/>
      <c r="QMI63" s="691"/>
      <c r="QMJ63" s="691"/>
      <c r="QMK63" s="691"/>
      <c r="QML63" s="691"/>
      <c r="QMM63" s="691"/>
      <c r="QMN63" s="691"/>
      <c r="QMO63" s="691"/>
      <c r="QMP63" s="691"/>
      <c r="QMQ63" s="691"/>
      <c r="QMR63" s="691"/>
      <c r="QMS63" s="691"/>
      <c r="QMT63" s="691"/>
      <c r="QMU63" s="691"/>
      <c r="QMV63" s="691"/>
      <c r="QMW63" s="691"/>
      <c r="QMX63" s="691"/>
      <c r="QMY63" s="691"/>
      <c r="QMZ63" s="691"/>
      <c r="QNA63" s="691"/>
      <c r="QNB63" s="691"/>
      <c r="QNC63" s="691"/>
      <c r="QND63" s="691"/>
      <c r="QNE63" s="691"/>
      <c r="QNF63" s="691"/>
      <c r="QNG63" s="691"/>
      <c r="QNH63" s="691"/>
      <c r="QNI63" s="691"/>
      <c r="QNJ63" s="691"/>
      <c r="QNK63" s="691"/>
      <c r="QNL63" s="691"/>
      <c r="QNM63" s="691"/>
      <c r="QNN63" s="691"/>
      <c r="QNO63" s="691"/>
      <c r="QNP63" s="691"/>
      <c r="QNQ63" s="691"/>
      <c r="QNR63" s="691"/>
      <c r="QNS63" s="691"/>
      <c r="QNT63" s="691"/>
      <c r="QNU63" s="691"/>
      <c r="QNV63" s="691"/>
      <c r="QNW63" s="691"/>
      <c r="QNX63" s="691"/>
      <c r="QNY63" s="691"/>
      <c r="QNZ63" s="691"/>
      <c r="QOA63" s="691"/>
      <c r="QOB63" s="691"/>
      <c r="QOC63" s="691"/>
      <c r="QOD63" s="691"/>
      <c r="QOE63" s="691"/>
      <c r="QOF63" s="691"/>
      <c r="QOG63" s="691"/>
      <c r="QOH63" s="691"/>
      <c r="QOI63" s="691"/>
      <c r="QOJ63" s="691"/>
      <c r="QOK63" s="691"/>
      <c r="QOL63" s="691"/>
      <c r="QOM63" s="691"/>
      <c r="QON63" s="691"/>
      <c r="QOO63" s="691"/>
      <c r="QOP63" s="691"/>
      <c r="QOQ63" s="691"/>
      <c r="QOR63" s="691"/>
      <c r="QOS63" s="691"/>
      <c r="QOT63" s="691"/>
      <c r="QOU63" s="691"/>
      <c r="QOV63" s="691"/>
      <c r="QOW63" s="691"/>
      <c r="QOX63" s="691"/>
      <c r="QOY63" s="691"/>
      <c r="QOZ63" s="691"/>
      <c r="QPA63" s="691"/>
      <c r="QPB63" s="691"/>
      <c r="QPC63" s="691"/>
      <c r="QPD63" s="691"/>
      <c r="QPE63" s="691"/>
      <c r="QPF63" s="691"/>
      <c r="QPG63" s="691"/>
      <c r="QPH63" s="691"/>
      <c r="QPI63" s="691"/>
      <c r="QPJ63" s="691"/>
      <c r="QPK63" s="691"/>
      <c r="QPL63" s="691"/>
      <c r="QPM63" s="691"/>
      <c r="QPN63" s="691"/>
      <c r="QPO63" s="691"/>
      <c r="QPP63" s="691"/>
      <c r="QPQ63" s="691"/>
      <c r="QPR63" s="691"/>
      <c r="QPS63" s="691"/>
      <c r="QPT63" s="691"/>
      <c r="QPU63" s="691"/>
      <c r="QPV63" s="691"/>
      <c r="QPW63" s="691"/>
      <c r="QPX63" s="691"/>
      <c r="QPY63" s="691"/>
      <c r="QPZ63" s="691"/>
      <c r="QQA63" s="691"/>
      <c r="QQB63" s="691"/>
      <c r="QQC63" s="691"/>
      <c r="QQD63" s="691"/>
      <c r="QQE63" s="691"/>
      <c r="QQF63" s="691"/>
      <c r="QQG63" s="691"/>
      <c r="QQH63" s="691"/>
      <c r="QQI63" s="691"/>
      <c r="QQJ63" s="691"/>
      <c r="QQK63" s="691"/>
      <c r="QQL63" s="691"/>
      <c r="QQM63" s="691"/>
      <c r="QQN63" s="691"/>
      <c r="QQO63" s="691"/>
      <c r="QQP63" s="691"/>
      <c r="QQQ63" s="691"/>
      <c r="QQR63" s="691"/>
      <c r="QQS63" s="691"/>
      <c r="QQT63" s="691"/>
      <c r="QQU63" s="691"/>
      <c r="QQV63" s="691"/>
      <c r="QQW63" s="691"/>
      <c r="QQX63" s="691"/>
      <c r="QQY63" s="691"/>
      <c r="QQZ63" s="691"/>
      <c r="QRA63" s="691"/>
      <c r="QRB63" s="691"/>
      <c r="QRC63" s="691"/>
      <c r="QRD63" s="691"/>
      <c r="QRE63" s="691"/>
      <c r="QRF63" s="691"/>
      <c r="QRG63" s="691"/>
      <c r="QRH63" s="691"/>
      <c r="QRI63" s="691"/>
      <c r="QRJ63" s="691"/>
      <c r="QRK63" s="691"/>
      <c r="QRL63" s="691"/>
      <c r="QRM63" s="691"/>
      <c r="QRN63" s="691"/>
      <c r="QRO63" s="691"/>
      <c r="QRP63" s="691"/>
      <c r="QRQ63" s="691"/>
      <c r="QRR63" s="691"/>
      <c r="QRS63" s="691"/>
      <c r="QRT63" s="691"/>
      <c r="QRU63" s="691"/>
      <c r="QRV63" s="691"/>
      <c r="QRW63" s="691"/>
      <c r="QRX63" s="691"/>
      <c r="QRY63" s="691"/>
      <c r="QRZ63" s="691"/>
      <c r="QSA63" s="691"/>
      <c r="QSB63" s="691"/>
      <c r="QSC63" s="691"/>
      <c r="QSD63" s="691"/>
      <c r="QSE63" s="691"/>
      <c r="QSF63" s="691"/>
      <c r="QSG63" s="691"/>
      <c r="QSH63" s="691"/>
      <c r="QSI63" s="691"/>
      <c r="QSJ63" s="691"/>
      <c r="QSK63" s="691"/>
      <c r="QSL63" s="691"/>
      <c r="QSM63" s="691"/>
      <c r="QSN63" s="691"/>
      <c r="QSO63" s="691"/>
      <c r="QSP63" s="691"/>
      <c r="QSQ63" s="691"/>
      <c r="QSR63" s="691"/>
      <c r="QSS63" s="691"/>
      <c r="QST63" s="691"/>
      <c r="QSU63" s="691"/>
      <c r="QSV63" s="691"/>
      <c r="QSW63" s="691"/>
      <c r="QSX63" s="691"/>
      <c r="QSY63" s="691"/>
      <c r="QSZ63" s="691"/>
      <c r="QTA63" s="691"/>
      <c r="QTB63" s="691"/>
      <c r="QTC63" s="691"/>
      <c r="QTD63" s="691"/>
      <c r="QTE63" s="691"/>
      <c r="QTF63" s="691"/>
      <c r="QTG63" s="691"/>
      <c r="QTH63" s="691"/>
      <c r="QTI63" s="691"/>
      <c r="QTJ63" s="691"/>
      <c r="QTK63" s="691"/>
      <c r="QTL63" s="691"/>
      <c r="QTM63" s="691"/>
      <c r="QTN63" s="691"/>
      <c r="QTO63" s="691"/>
      <c r="QTP63" s="691"/>
      <c r="QTQ63" s="691"/>
      <c r="QTR63" s="691"/>
      <c r="QTS63" s="691"/>
      <c r="QTT63" s="691"/>
      <c r="QTU63" s="691"/>
      <c r="QTV63" s="691"/>
      <c r="QTW63" s="691"/>
      <c r="QTX63" s="691"/>
      <c r="QTY63" s="691"/>
      <c r="QTZ63" s="691"/>
      <c r="QUA63" s="691"/>
      <c r="QUB63" s="691"/>
      <c r="QUC63" s="691"/>
      <c r="QUD63" s="691"/>
      <c r="QUE63" s="691"/>
      <c r="QUF63" s="691"/>
      <c r="QUG63" s="691"/>
      <c r="QUH63" s="691"/>
      <c r="QUI63" s="691"/>
      <c r="QUJ63" s="691"/>
      <c r="QUK63" s="691"/>
      <c r="QUL63" s="691"/>
      <c r="QUM63" s="691"/>
      <c r="QUN63" s="691"/>
      <c r="QUO63" s="691"/>
      <c r="QUP63" s="691"/>
      <c r="QUQ63" s="691"/>
      <c r="QUR63" s="691"/>
      <c r="QUS63" s="691"/>
      <c r="QUT63" s="691"/>
      <c r="QUU63" s="691"/>
      <c r="QUV63" s="691"/>
      <c r="QUW63" s="691"/>
      <c r="QUX63" s="691"/>
      <c r="QUY63" s="691"/>
      <c r="QUZ63" s="691"/>
      <c r="QVA63" s="691"/>
      <c r="QVB63" s="691"/>
      <c r="QVC63" s="691"/>
      <c r="QVD63" s="691"/>
      <c r="QVE63" s="691"/>
      <c r="QVF63" s="691"/>
      <c r="QVG63" s="691"/>
      <c r="QVH63" s="691"/>
      <c r="QVI63" s="691"/>
      <c r="QVJ63" s="691"/>
      <c r="QVK63" s="691"/>
      <c r="QVL63" s="691"/>
      <c r="QVM63" s="691"/>
      <c r="QVN63" s="691"/>
      <c r="QVO63" s="691"/>
      <c r="QVP63" s="691"/>
      <c r="QVQ63" s="691"/>
      <c r="QVR63" s="691"/>
      <c r="QVS63" s="691"/>
      <c r="QVT63" s="691"/>
      <c r="QVU63" s="691"/>
      <c r="QVV63" s="691"/>
      <c r="QVW63" s="691"/>
      <c r="QVX63" s="691"/>
      <c r="QVY63" s="691"/>
      <c r="QVZ63" s="691"/>
      <c r="QWA63" s="691"/>
      <c r="QWB63" s="691"/>
      <c r="QWC63" s="691"/>
      <c r="QWD63" s="691"/>
      <c r="QWE63" s="691"/>
      <c r="QWF63" s="691"/>
      <c r="QWG63" s="691"/>
      <c r="QWH63" s="691"/>
      <c r="QWI63" s="691"/>
      <c r="QWJ63" s="691"/>
      <c r="QWK63" s="691"/>
      <c r="QWL63" s="691"/>
      <c r="QWM63" s="691"/>
      <c r="QWN63" s="691"/>
      <c r="QWO63" s="691"/>
      <c r="QWP63" s="691"/>
      <c r="QWQ63" s="691"/>
      <c r="QWR63" s="691"/>
      <c r="QWS63" s="691"/>
      <c r="QWT63" s="691"/>
      <c r="QWU63" s="691"/>
      <c r="QWV63" s="691"/>
      <c r="QWW63" s="691"/>
      <c r="QWX63" s="691"/>
      <c r="QWY63" s="691"/>
      <c r="QWZ63" s="691"/>
      <c r="QXA63" s="691"/>
      <c r="QXB63" s="691"/>
      <c r="QXC63" s="691"/>
      <c r="QXD63" s="691"/>
      <c r="QXE63" s="691"/>
      <c r="QXF63" s="691"/>
      <c r="QXG63" s="691"/>
      <c r="QXH63" s="691"/>
      <c r="QXI63" s="691"/>
      <c r="QXJ63" s="691"/>
      <c r="QXK63" s="691"/>
      <c r="QXL63" s="691"/>
      <c r="QXM63" s="691"/>
      <c r="QXN63" s="691"/>
      <c r="QXO63" s="691"/>
      <c r="QXP63" s="691"/>
      <c r="QXQ63" s="691"/>
      <c r="QXR63" s="691"/>
      <c r="QXS63" s="691"/>
      <c r="QXT63" s="691"/>
      <c r="QXU63" s="691"/>
      <c r="QXV63" s="691"/>
      <c r="QXW63" s="691"/>
      <c r="QXX63" s="691"/>
      <c r="QXY63" s="691"/>
      <c r="QXZ63" s="691"/>
      <c r="QYA63" s="691"/>
      <c r="QYB63" s="691"/>
      <c r="QYC63" s="691"/>
      <c r="QYD63" s="691"/>
      <c r="QYE63" s="691"/>
      <c r="QYF63" s="691"/>
      <c r="QYG63" s="691"/>
      <c r="QYH63" s="691"/>
      <c r="QYI63" s="691"/>
      <c r="QYJ63" s="691"/>
      <c r="QYK63" s="691"/>
      <c r="QYL63" s="691"/>
      <c r="QYM63" s="691"/>
      <c r="QYN63" s="691"/>
      <c r="QYO63" s="691"/>
      <c r="QYP63" s="691"/>
      <c r="QYQ63" s="691"/>
      <c r="QYR63" s="691"/>
      <c r="QYS63" s="691"/>
      <c r="QYT63" s="691"/>
      <c r="QYU63" s="691"/>
      <c r="QYV63" s="691"/>
      <c r="QYW63" s="691"/>
      <c r="QYX63" s="691"/>
      <c r="QYY63" s="691"/>
      <c r="QYZ63" s="691"/>
      <c r="QZA63" s="691"/>
      <c r="QZB63" s="691"/>
      <c r="QZC63" s="691"/>
      <c r="QZD63" s="691"/>
      <c r="QZE63" s="691"/>
      <c r="QZF63" s="691"/>
      <c r="QZG63" s="691"/>
      <c r="QZH63" s="691"/>
      <c r="QZI63" s="691"/>
      <c r="QZJ63" s="691"/>
      <c r="QZK63" s="691"/>
      <c r="QZL63" s="691"/>
      <c r="QZM63" s="691"/>
      <c r="QZN63" s="691"/>
      <c r="QZO63" s="691"/>
      <c r="QZP63" s="691"/>
      <c r="QZQ63" s="691"/>
      <c r="QZR63" s="691"/>
      <c r="QZS63" s="691"/>
      <c r="QZT63" s="691"/>
      <c r="QZU63" s="691"/>
      <c r="QZV63" s="691"/>
      <c r="QZW63" s="691"/>
      <c r="QZX63" s="691"/>
      <c r="QZY63" s="691"/>
      <c r="QZZ63" s="691"/>
      <c r="RAA63" s="691"/>
      <c r="RAB63" s="691"/>
      <c r="RAC63" s="691"/>
      <c r="RAD63" s="691"/>
      <c r="RAE63" s="691"/>
      <c r="RAF63" s="691"/>
      <c r="RAG63" s="691"/>
      <c r="RAH63" s="691"/>
      <c r="RAI63" s="691"/>
      <c r="RAJ63" s="691"/>
      <c r="RAK63" s="691"/>
      <c r="RAL63" s="691"/>
      <c r="RAM63" s="691"/>
      <c r="RAN63" s="691"/>
      <c r="RAO63" s="691"/>
      <c r="RAP63" s="691"/>
      <c r="RAQ63" s="691"/>
      <c r="RAR63" s="691"/>
      <c r="RAS63" s="691"/>
      <c r="RAT63" s="691"/>
      <c r="RAU63" s="691"/>
      <c r="RAV63" s="691"/>
      <c r="RAW63" s="691"/>
      <c r="RAX63" s="691"/>
      <c r="RAY63" s="691"/>
      <c r="RAZ63" s="691"/>
      <c r="RBA63" s="691"/>
      <c r="RBB63" s="691"/>
      <c r="RBC63" s="691"/>
      <c r="RBD63" s="691"/>
      <c r="RBE63" s="691"/>
      <c r="RBF63" s="691"/>
      <c r="RBG63" s="691"/>
      <c r="RBH63" s="691"/>
      <c r="RBI63" s="691"/>
      <c r="RBJ63" s="691"/>
      <c r="RBK63" s="691"/>
      <c r="RBL63" s="691"/>
      <c r="RBM63" s="691"/>
      <c r="RBN63" s="691"/>
      <c r="RBO63" s="691"/>
      <c r="RBP63" s="691"/>
      <c r="RBQ63" s="691"/>
      <c r="RBR63" s="691"/>
      <c r="RBS63" s="691"/>
      <c r="RBT63" s="691"/>
      <c r="RBU63" s="691"/>
      <c r="RBV63" s="691"/>
      <c r="RBW63" s="691"/>
      <c r="RBX63" s="691"/>
      <c r="RBY63" s="691"/>
      <c r="RBZ63" s="691"/>
      <c r="RCA63" s="691"/>
      <c r="RCB63" s="691"/>
      <c r="RCC63" s="691"/>
      <c r="RCD63" s="691"/>
      <c r="RCE63" s="691"/>
      <c r="RCF63" s="691"/>
      <c r="RCG63" s="691"/>
      <c r="RCH63" s="691"/>
      <c r="RCI63" s="691"/>
      <c r="RCJ63" s="691"/>
      <c r="RCK63" s="691"/>
      <c r="RCL63" s="691"/>
      <c r="RCM63" s="691"/>
      <c r="RCN63" s="691"/>
      <c r="RCO63" s="691"/>
      <c r="RCP63" s="691"/>
      <c r="RCQ63" s="691"/>
      <c r="RCR63" s="691"/>
      <c r="RCS63" s="691"/>
      <c r="RCT63" s="691"/>
      <c r="RCU63" s="691"/>
      <c r="RCV63" s="691"/>
      <c r="RCW63" s="691"/>
      <c r="RCX63" s="691"/>
      <c r="RCY63" s="691"/>
      <c r="RCZ63" s="691"/>
      <c r="RDA63" s="691"/>
      <c r="RDB63" s="691"/>
      <c r="RDC63" s="691"/>
      <c r="RDD63" s="691"/>
      <c r="RDE63" s="691"/>
      <c r="RDF63" s="691"/>
      <c r="RDG63" s="691"/>
      <c r="RDH63" s="691"/>
      <c r="RDI63" s="691"/>
      <c r="RDJ63" s="691"/>
      <c r="RDK63" s="691"/>
      <c r="RDL63" s="691"/>
      <c r="RDM63" s="691"/>
      <c r="RDN63" s="691"/>
      <c r="RDO63" s="691"/>
      <c r="RDP63" s="691"/>
      <c r="RDQ63" s="691"/>
      <c r="RDR63" s="691"/>
      <c r="RDS63" s="691"/>
      <c r="RDT63" s="691"/>
      <c r="RDU63" s="691"/>
      <c r="RDV63" s="691"/>
      <c r="RDW63" s="691"/>
      <c r="RDX63" s="691"/>
      <c r="RDY63" s="691"/>
      <c r="RDZ63" s="691"/>
      <c r="REA63" s="691"/>
      <c r="REB63" s="691"/>
      <c r="REC63" s="691"/>
      <c r="RED63" s="691"/>
      <c r="REE63" s="691"/>
      <c r="REF63" s="691"/>
      <c r="REG63" s="691"/>
      <c r="REH63" s="691"/>
      <c r="REI63" s="691"/>
      <c r="REJ63" s="691"/>
      <c r="REK63" s="691"/>
      <c r="REL63" s="691"/>
      <c r="REM63" s="691"/>
      <c r="REN63" s="691"/>
      <c r="REO63" s="691"/>
      <c r="REP63" s="691"/>
      <c r="REQ63" s="691"/>
      <c r="RER63" s="691"/>
      <c r="RES63" s="691"/>
      <c r="RET63" s="691"/>
      <c r="REU63" s="691"/>
      <c r="REV63" s="691"/>
      <c r="REW63" s="691"/>
      <c r="REX63" s="691"/>
      <c r="REY63" s="691"/>
      <c r="REZ63" s="691"/>
      <c r="RFA63" s="691"/>
      <c r="RFB63" s="691"/>
      <c r="RFC63" s="691"/>
      <c r="RFD63" s="691"/>
      <c r="RFE63" s="691"/>
      <c r="RFF63" s="691"/>
      <c r="RFG63" s="691"/>
      <c r="RFH63" s="691"/>
      <c r="RFI63" s="691"/>
      <c r="RFJ63" s="691"/>
      <c r="RFK63" s="691"/>
      <c r="RFL63" s="691"/>
      <c r="RFM63" s="691"/>
      <c r="RFN63" s="691"/>
      <c r="RFO63" s="691"/>
      <c r="RFP63" s="691"/>
      <c r="RFQ63" s="691"/>
      <c r="RFR63" s="691"/>
      <c r="RFS63" s="691"/>
      <c r="RFT63" s="691"/>
      <c r="RFU63" s="691"/>
      <c r="RFV63" s="691"/>
      <c r="RFW63" s="691"/>
      <c r="RFX63" s="691"/>
      <c r="RFY63" s="691"/>
      <c r="RFZ63" s="691"/>
      <c r="RGA63" s="691"/>
      <c r="RGB63" s="691"/>
      <c r="RGC63" s="691"/>
      <c r="RGD63" s="691"/>
      <c r="RGE63" s="691"/>
      <c r="RGF63" s="691"/>
      <c r="RGG63" s="691"/>
      <c r="RGH63" s="691"/>
      <c r="RGI63" s="691"/>
      <c r="RGJ63" s="691"/>
      <c r="RGK63" s="691"/>
      <c r="RGL63" s="691"/>
      <c r="RGM63" s="691"/>
      <c r="RGN63" s="691"/>
      <c r="RGO63" s="691"/>
      <c r="RGP63" s="691"/>
      <c r="RGQ63" s="691"/>
      <c r="RGR63" s="691"/>
      <c r="RGS63" s="691"/>
      <c r="RGT63" s="691"/>
      <c r="RGU63" s="691"/>
      <c r="RGV63" s="691"/>
      <c r="RGW63" s="691"/>
      <c r="RGX63" s="691"/>
      <c r="RGY63" s="691"/>
      <c r="RGZ63" s="691"/>
      <c r="RHA63" s="691"/>
      <c r="RHB63" s="691"/>
      <c r="RHC63" s="691"/>
      <c r="RHD63" s="691"/>
      <c r="RHE63" s="691"/>
      <c r="RHF63" s="691"/>
      <c r="RHG63" s="691"/>
      <c r="RHH63" s="691"/>
      <c r="RHI63" s="691"/>
      <c r="RHJ63" s="691"/>
      <c r="RHK63" s="691"/>
      <c r="RHL63" s="691"/>
      <c r="RHM63" s="691"/>
      <c r="RHN63" s="691"/>
      <c r="RHO63" s="691"/>
      <c r="RHP63" s="691"/>
      <c r="RHQ63" s="691"/>
      <c r="RHR63" s="691"/>
      <c r="RHS63" s="691"/>
      <c r="RHT63" s="691"/>
      <c r="RHU63" s="691"/>
      <c r="RHV63" s="691"/>
      <c r="RHW63" s="691"/>
      <c r="RHX63" s="691"/>
      <c r="RHY63" s="691"/>
      <c r="RHZ63" s="691"/>
      <c r="RIA63" s="691"/>
      <c r="RIB63" s="691"/>
      <c r="RIC63" s="691"/>
      <c r="RID63" s="691"/>
      <c r="RIE63" s="691"/>
      <c r="RIF63" s="691"/>
      <c r="RIG63" s="691"/>
      <c r="RIH63" s="691"/>
      <c r="RII63" s="691"/>
      <c r="RIJ63" s="691"/>
      <c r="RIK63" s="691"/>
      <c r="RIL63" s="691"/>
      <c r="RIM63" s="691"/>
      <c r="RIN63" s="691"/>
      <c r="RIO63" s="691"/>
      <c r="RIP63" s="691"/>
      <c r="RIQ63" s="691"/>
      <c r="RIR63" s="691"/>
      <c r="RIS63" s="691"/>
      <c r="RIT63" s="691"/>
      <c r="RIU63" s="691"/>
      <c r="RIV63" s="691"/>
      <c r="RIW63" s="691"/>
      <c r="RIX63" s="691"/>
      <c r="RIY63" s="691"/>
      <c r="RIZ63" s="691"/>
      <c r="RJA63" s="691"/>
      <c r="RJB63" s="691"/>
      <c r="RJC63" s="691"/>
      <c r="RJD63" s="691"/>
      <c r="RJE63" s="691"/>
      <c r="RJF63" s="691"/>
      <c r="RJG63" s="691"/>
      <c r="RJH63" s="691"/>
      <c r="RJI63" s="691"/>
      <c r="RJJ63" s="691"/>
      <c r="RJK63" s="691"/>
      <c r="RJL63" s="691"/>
      <c r="RJM63" s="691"/>
      <c r="RJN63" s="691"/>
      <c r="RJO63" s="691"/>
      <c r="RJP63" s="691"/>
      <c r="RJQ63" s="691"/>
      <c r="RJR63" s="691"/>
      <c r="RJS63" s="691"/>
      <c r="RJT63" s="691"/>
      <c r="RJU63" s="691"/>
      <c r="RJV63" s="691"/>
      <c r="RJW63" s="691"/>
      <c r="RJX63" s="691"/>
      <c r="RJY63" s="691"/>
      <c r="RJZ63" s="691"/>
      <c r="RKA63" s="691"/>
      <c r="RKB63" s="691"/>
      <c r="RKC63" s="691"/>
      <c r="RKD63" s="691"/>
      <c r="RKE63" s="691"/>
      <c r="RKF63" s="691"/>
      <c r="RKG63" s="691"/>
      <c r="RKH63" s="691"/>
      <c r="RKI63" s="691"/>
      <c r="RKJ63" s="691"/>
      <c r="RKK63" s="691"/>
      <c r="RKL63" s="691"/>
      <c r="RKM63" s="691"/>
      <c r="RKN63" s="691"/>
      <c r="RKO63" s="691"/>
      <c r="RKP63" s="691"/>
      <c r="RKQ63" s="691"/>
      <c r="RKR63" s="691"/>
      <c r="RKS63" s="691"/>
      <c r="RKT63" s="691"/>
      <c r="RKU63" s="691"/>
      <c r="RKV63" s="691"/>
      <c r="RKW63" s="691"/>
      <c r="RKX63" s="691"/>
      <c r="RKY63" s="691"/>
      <c r="RKZ63" s="691"/>
      <c r="RLA63" s="691"/>
      <c r="RLB63" s="691"/>
      <c r="RLC63" s="691"/>
      <c r="RLD63" s="691"/>
      <c r="RLE63" s="691"/>
      <c r="RLF63" s="691"/>
      <c r="RLG63" s="691"/>
      <c r="RLH63" s="691"/>
      <c r="RLI63" s="691"/>
      <c r="RLJ63" s="691"/>
      <c r="RLK63" s="691"/>
      <c r="RLL63" s="691"/>
      <c r="RLM63" s="691"/>
      <c r="RLN63" s="691"/>
      <c r="RLO63" s="691"/>
      <c r="RLP63" s="691"/>
      <c r="RLQ63" s="691"/>
      <c r="RLR63" s="691"/>
      <c r="RLS63" s="691"/>
      <c r="RLT63" s="691"/>
      <c r="RLU63" s="691"/>
      <c r="RLV63" s="691"/>
      <c r="RLW63" s="691"/>
      <c r="RLX63" s="691"/>
      <c r="RLY63" s="691"/>
      <c r="RLZ63" s="691"/>
      <c r="RMA63" s="691"/>
      <c r="RMB63" s="691"/>
      <c r="RMC63" s="691"/>
      <c r="RMD63" s="691"/>
      <c r="RME63" s="691"/>
      <c r="RMF63" s="691"/>
      <c r="RMG63" s="691"/>
      <c r="RMH63" s="691"/>
      <c r="RMI63" s="691"/>
      <c r="RMJ63" s="691"/>
      <c r="RMK63" s="691"/>
      <c r="RML63" s="691"/>
      <c r="RMM63" s="691"/>
      <c r="RMN63" s="691"/>
      <c r="RMO63" s="691"/>
      <c r="RMP63" s="691"/>
      <c r="RMQ63" s="691"/>
      <c r="RMR63" s="691"/>
      <c r="RMS63" s="691"/>
      <c r="RMT63" s="691"/>
      <c r="RMU63" s="691"/>
      <c r="RMV63" s="691"/>
      <c r="RMW63" s="691"/>
      <c r="RMX63" s="691"/>
      <c r="RMY63" s="691"/>
      <c r="RMZ63" s="691"/>
      <c r="RNA63" s="691"/>
      <c r="RNB63" s="691"/>
      <c r="RNC63" s="691"/>
      <c r="RND63" s="691"/>
      <c r="RNE63" s="691"/>
      <c r="RNF63" s="691"/>
      <c r="RNG63" s="691"/>
      <c r="RNH63" s="691"/>
      <c r="RNI63" s="691"/>
      <c r="RNJ63" s="691"/>
      <c r="RNK63" s="691"/>
      <c r="RNL63" s="691"/>
      <c r="RNM63" s="691"/>
      <c r="RNN63" s="691"/>
      <c r="RNO63" s="691"/>
      <c r="RNP63" s="691"/>
      <c r="RNQ63" s="691"/>
      <c r="RNR63" s="691"/>
      <c r="RNS63" s="691"/>
      <c r="RNT63" s="691"/>
      <c r="RNU63" s="691"/>
      <c r="RNV63" s="691"/>
      <c r="RNW63" s="691"/>
      <c r="RNX63" s="691"/>
      <c r="RNY63" s="691"/>
      <c r="RNZ63" s="691"/>
      <c r="ROA63" s="691"/>
      <c r="ROB63" s="691"/>
      <c r="ROC63" s="691"/>
      <c r="ROD63" s="691"/>
      <c r="ROE63" s="691"/>
      <c r="ROF63" s="691"/>
      <c r="ROG63" s="691"/>
      <c r="ROH63" s="691"/>
      <c r="ROI63" s="691"/>
      <c r="ROJ63" s="691"/>
      <c r="ROK63" s="691"/>
      <c r="ROL63" s="691"/>
      <c r="ROM63" s="691"/>
      <c r="RON63" s="691"/>
      <c r="ROO63" s="691"/>
      <c r="ROP63" s="691"/>
      <c r="ROQ63" s="691"/>
      <c r="ROR63" s="691"/>
      <c r="ROS63" s="691"/>
      <c r="ROT63" s="691"/>
      <c r="ROU63" s="691"/>
      <c r="ROV63" s="691"/>
      <c r="ROW63" s="691"/>
      <c r="ROX63" s="691"/>
      <c r="ROY63" s="691"/>
      <c r="ROZ63" s="691"/>
      <c r="RPA63" s="691"/>
      <c r="RPB63" s="691"/>
      <c r="RPC63" s="691"/>
      <c r="RPD63" s="691"/>
      <c r="RPE63" s="691"/>
      <c r="RPF63" s="691"/>
      <c r="RPG63" s="691"/>
      <c r="RPH63" s="691"/>
      <c r="RPI63" s="691"/>
      <c r="RPJ63" s="691"/>
      <c r="RPK63" s="691"/>
      <c r="RPL63" s="691"/>
      <c r="RPM63" s="691"/>
      <c r="RPN63" s="691"/>
      <c r="RPO63" s="691"/>
      <c r="RPP63" s="691"/>
      <c r="RPQ63" s="691"/>
      <c r="RPR63" s="691"/>
      <c r="RPS63" s="691"/>
      <c r="RPT63" s="691"/>
      <c r="RPU63" s="691"/>
      <c r="RPV63" s="691"/>
      <c r="RPW63" s="691"/>
      <c r="RPX63" s="691"/>
      <c r="RPY63" s="691"/>
      <c r="RPZ63" s="691"/>
      <c r="RQA63" s="691"/>
      <c r="RQB63" s="691"/>
      <c r="RQC63" s="691"/>
      <c r="RQD63" s="691"/>
      <c r="RQE63" s="691"/>
      <c r="RQF63" s="691"/>
      <c r="RQG63" s="691"/>
      <c r="RQH63" s="691"/>
      <c r="RQI63" s="691"/>
      <c r="RQJ63" s="691"/>
      <c r="RQK63" s="691"/>
      <c r="RQL63" s="691"/>
      <c r="RQM63" s="691"/>
      <c r="RQN63" s="691"/>
      <c r="RQO63" s="691"/>
      <c r="RQP63" s="691"/>
      <c r="RQQ63" s="691"/>
      <c r="RQR63" s="691"/>
      <c r="RQS63" s="691"/>
      <c r="RQT63" s="691"/>
      <c r="RQU63" s="691"/>
      <c r="RQV63" s="691"/>
      <c r="RQW63" s="691"/>
      <c r="RQX63" s="691"/>
      <c r="RQY63" s="691"/>
      <c r="RQZ63" s="691"/>
      <c r="RRA63" s="691"/>
      <c r="RRB63" s="691"/>
      <c r="RRC63" s="691"/>
      <c r="RRD63" s="691"/>
      <c r="RRE63" s="691"/>
      <c r="RRF63" s="691"/>
      <c r="RRG63" s="691"/>
      <c r="RRH63" s="691"/>
      <c r="RRI63" s="691"/>
      <c r="RRJ63" s="691"/>
      <c r="RRK63" s="691"/>
      <c r="RRL63" s="691"/>
      <c r="RRM63" s="691"/>
      <c r="RRN63" s="691"/>
      <c r="RRO63" s="691"/>
      <c r="RRP63" s="691"/>
      <c r="RRQ63" s="691"/>
      <c r="RRR63" s="691"/>
      <c r="RRS63" s="691"/>
      <c r="RRT63" s="691"/>
      <c r="RRU63" s="691"/>
      <c r="RRV63" s="691"/>
      <c r="RRW63" s="691"/>
      <c r="RRX63" s="691"/>
      <c r="RRY63" s="691"/>
      <c r="RRZ63" s="691"/>
      <c r="RSA63" s="691"/>
      <c r="RSB63" s="691"/>
      <c r="RSC63" s="691"/>
      <c r="RSD63" s="691"/>
      <c r="RSE63" s="691"/>
      <c r="RSF63" s="691"/>
      <c r="RSG63" s="691"/>
      <c r="RSH63" s="691"/>
      <c r="RSI63" s="691"/>
      <c r="RSJ63" s="691"/>
      <c r="RSK63" s="691"/>
      <c r="RSL63" s="691"/>
      <c r="RSM63" s="691"/>
      <c r="RSN63" s="691"/>
      <c r="RSO63" s="691"/>
      <c r="RSP63" s="691"/>
      <c r="RSQ63" s="691"/>
      <c r="RSR63" s="691"/>
      <c r="RSS63" s="691"/>
      <c r="RST63" s="691"/>
      <c r="RSU63" s="691"/>
      <c r="RSV63" s="691"/>
      <c r="RSW63" s="691"/>
      <c r="RSX63" s="691"/>
      <c r="RSY63" s="691"/>
      <c r="RSZ63" s="691"/>
      <c r="RTA63" s="691"/>
      <c r="RTB63" s="691"/>
      <c r="RTC63" s="691"/>
      <c r="RTD63" s="691"/>
      <c r="RTE63" s="691"/>
      <c r="RTF63" s="691"/>
      <c r="RTG63" s="691"/>
      <c r="RTH63" s="691"/>
      <c r="RTI63" s="691"/>
      <c r="RTJ63" s="691"/>
      <c r="RTK63" s="691"/>
      <c r="RTL63" s="691"/>
      <c r="RTM63" s="691"/>
      <c r="RTN63" s="691"/>
      <c r="RTO63" s="691"/>
      <c r="RTP63" s="691"/>
      <c r="RTQ63" s="691"/>
      <c r="RTR63" s="691"/>
      <c r="RTS63" s="691"/>
      <c r="RTT63" s="691"/>
      <c r="RTU63" s="691"/>
      <c r="RTV63" s="691"/>
      <c r="RTW63" s="691"/>
      <c r="RTX63" s="691"/>
      <c r="RTY63" s="691"/>
      <c r="RTZ63" s="691"/>
      <c r="RUA63" s="691"/>
      <c r="RUB63" s="691"/>
      <c r="RUC63" s="691"/>
      <c r="RUD63" s="691"/>
      <c r="RUE63" s="691"/>
      <c r="RUF63" s="691"/>
      <c r="RUG63" s="691"/>
      <c r="RUH63" s="691"/>
      <c r="RUI63" s="691"/>
      <c r="RUJ63" s="691"/>
      <c r="RUK63" s="691"/>
      <c r="RUL63" s="691"/>
      <c r="RUM63" s="691"/>
      <c r="RUN63" s="691"/>
      <c r="RUO63" s="691"/>
      <c r="RUP63" s="691"/>
      <c r="RUQ63" s="691"/>
      <c r="RUR63" s="691"/>
      <c r="RUS63" s="691"/>
      <c r="RUT63" s="691"/>
      <c r="RUU63" s="691"/>
      <c r="RUV63" s="691"/>
      <c r="RUW63" s="691"/>
      <c r="RUX63" s="691"/>
      <c r="RUY63" s="691"/>
      <c r="RUZ63" s="691"/>
      <c r="RVA63" s="691"/>
      <c r="RVB63" s="691"/>
      <c r="RVC63" s="691"/>
      <c r="RVD63" s="691"/>
      <c r="RVE63" s="691"/>
      <c r="RVF63" s="691"/>
      <c r="RVG63" s="691"/>
      <c r="RVH63" s="691"/>
      <c r="RVI63" s="691"/>
      <c r="RVJ63" s="691"/>
      <c r="RVK63" s="691"/>
      <c r="RVL63" s="691"/>
      <c r="RVM63" s="691"/>
      <c r="RVN63" s="691"/>
      <c r="RVO63" s="691"/>
      <c r="RVP63" s="691"/>
      <c r="RVQ63" s="691"/>
      <c r="RVR63" s="691"/>
      <c r="RVS63" s="691"/>
      <c r="RVT63" s="691"/>
      <c r="RVU63" s="691"/>
      <c r="RVV63" s="691"/>
      <c r="RVW63" s="691"/>
      <c r="RVX63" s="691"/>
      <c r="RVY63" s="691"/>
      <c r="RVZ63" s="691"/>
      <c r="RWA63" s="691"/>
      <c r="RWB63" s="691"/>
      <c r="RWC63" s="691"/>
      <c r="RWD63" s="691"/>
      <c r="RWE63" s="691"/>
      <c r="RWF63" s="691"/>
      <c r="RWG63" s="691"/>
      <c r="RWH63" s="691"/>
      <c r="RWI63" s="691"/>
      <c r="RWJ63" s="691"/>
      <c r="RWK63" s="691"/>
      <c r="RWL63" s="691"/>
      <c r="RWM63" s="691"/>
      <c r="RWN63" s="691"/>
      <c r="RWO63" s="691"/>
      <c r="RWP63" s="691"/>
      <c r="RWQ63" s="691"/>
      <c r="RWR63" s="691"/>
      <c r="RWS63" s="691"/>
      <c r="RWT63" s="691"/>
      <c r="RWU63" s="691"/>
      <c r="RWV63" s="691"/>
      <c r="RWW63" s="691"/>
      <c r="RWX63" s="691"/>
      <c r="RWY63" s="691"/>
      <c r="RWZ63" s="691"/>
      <c r="RXA63" s="691"/>
      <c r="RXB63" s="691"/>
      <c r="RXC63" s="691"/>
      <c r="RXD63" s="691"/>
      <c r="RXE63" s="691"/>
      <c r="RXF63" s="691"/>
      <c r="RXG63" s="691"/>
      <c r="RXH63" s="691"/>
      <c r="RXI63" s="691"/>
      <c r="RXJ63" s="691"/>
      <c r="RXK63" s="691"/>
      <c r="RXL63" s="691"/>
      <c r="RXM63" s="691"/>
      <c r="RXN63" s="691"/>
      <c r="RXO63" s="691"/>
      <c r="RXP63" s="691"/>
      <c r="RXQ63" s="691"/>
      <c r="RXR63" s="691"/>
      <c r="RXS63" s="691"/>
      <c r="RXT63" s="691"/>
      <c r="RXU63" s="691"/>
      <c r="RXV63" s="691"/>
      <c r="RXW63" s="691"/>
      <c r="RXX63" s="691"/>
      <c r="RXY63" s="691"/>
      <c r="RXZ63" s="691"/>
      <c r="RYA63" s="691"/>
      <c r="RYB63" s="691"/>
      <c r="RYC63" s="691"/>
      <c r="RYD63" s="691"/>
      <c r="RYE63" s="691"/>
      <c r="RYF63" s="691"/>
      <c r="RYG63" s="691"/>
      <c r="RYH63" s="691"/>
      <c r="RYI63" s="691"/>
      <c r="RYJ63" s="691"/>
      <c r="RYK63" s="691"/>
      <c r="RYL63" s="691"/>
      <c r="RYM63" s="691"/>
      <c r="RYN63" s="691"/>
      <c r="RYO63" s="691"/>
      <c r="RYP63" s="691"/>
      <c r="RYQ63" s="691"/>
      <c r="RYR63" s="691"/>
      <c r="RYS63" s="691"/>
      <c r="RYT63" s="691"/>
      <c r="RYU63" s="691"/>
      <c r="RYV63" s="691"/>
      <c r="RYW63" s="691"/>
      <c r="RYX63" s="691"/>
      <c r="RYY63" s="691"/>
      <c r="RYZ63" s="691"/>
      <c r="RZA63" s="691"/>
      <c r="RZB63" s="691"/>
      <c r="RZC63" s="691"/>
      <c r="RZD63" s="691"/>
      <c r="RZE63" s="691"/>
      <c r="RZF63" s="691"/>
      <c r="RZG63" s="691"/>
      <c r="RZH63" s="691"/>
      <c r="RZI63" s="691"/>
      <c r="RZJ63" s="691"/>
      <c r="RZK63" s="691"/>
      <c r="RZL63" s="691"/>
      <c r="RZM63" s="691"/>
      <c r="RZN63" s="691"/>
      <c r="RZO63" s="691"/>
      <c r="RZP63" s="691"/>
      <c r="RZQ63" s="691"/>
      <c r="RZR63" s="691"/>
      <c r="RZS63" s="691"/>
      <c r="RZT63" s="691"/>
      <c r="RZU63" s="691"/>
      <c r="RZV63" s="691"/>
      <c r="RZW63" s="691"/>
      <c r="RZX63" s="691"/>
      <c r="RZY63" s="691"/>
      <c r="RZZ63" s="691"/>
      <c r="SAA63" s="691"/>
      <c r="SAB63" s="691"/>
      <c r="SAC63" s="691"/>
      <c r="SAD63" s="691"/>
      <c r="SAE63" s="691"/>
      <c r="SAF63" s="691"/>
      <c r="SAG63" s="691"/>
      <c r="SAH63" s="691"/>
      <c r="SAI63" s="691"/>
      <c r="SAJ63" s="691"/>
      <c r="SAK63" s="691"/>
      <c r="SAL63" s="691"/>
      <c r="SAM63" s="691"/>
      <c r="SAN63" s="691"/>
      <c r="SAO63" s="691"/>
      <c r="SAP63" s="691"/>
      <c r="SAQ63" s="691"/>
      <c r="SAR63" s="691"/>
      <c r="SAS63" s="691"/>
      <c r="SAT63" s="691"/>
      <c r="SAU63" s="691"/>
      <c r="SAV63" s="691"/>
      <c r="SAW63" s="691"/>
      <c r="SAX63" s="691"/>
      <c r="SAY63" s="691"/>
      <c r="SAZ63" s="691"/>
      <c r="SBA63" s="691"/>
      <c r="SBB63" s="691"/>
      <c r="SBC63" s="691"/>
      <c r="SBD63" s="691"/>
      <c r="SBE63" s="691"/>
      <c r="SBF63" s="691"/>
      <c r="SBG63" s="691"/>
      <c r="SBH63" s="691"/>
      <c r="SBI63" s="691"/>
      <c r="SBJ63" s="691"/>
      <c r="SBK63" s="691"/>
      <c r="SBL63" s="691"/>
      <c r="SBM63" s="691"/>
      <c r="SBN63" s="691"/>
      <c r="SBO63" s="691"/>
      <c r="SBP63" s="691"/>
      <c r="SBQ63" s="691"/>
      <c r="SBR63" s="691"/>
      <c r="SBS63" s="691"/>
      <c r="SBT63" s="691"/>
      <c r="SBU63" s="691"/>
      <c r="SBV63" s="691"/>
      <c r="SBW63" s="691"/>
      <c r="SBX63" s="691"/>
      <c r="SBY63" s="691"/>
      <c r="SBZ63" s="691"/>
      <c r="SCA63" s="691"/>
      <c r="SCB63" s="691"/>
      <c r="SCC63" s="691"/>
      <c r="SCD63" s="691"/>
      <c r="SCE63" s="691"/>
      <c r="SCF63" s="691"/>
      <c r="SCG63" s="691"/>
      <c r="SCH63" s="691"/>
      <c r="SCI63" s="691"/>
      <c r="SCJ63" s="691"/>
      <c r="SCK63" s="691"/>
      <c r="SCL63" s="691"/>
      <c r="SCM63" s="691"/>
      <c r="SCN63" s="691"/>
      <c r="SCO63" s="691"/>
      <c r="SCP63" s="691"/>
      <c r="SCQ63" s="691"/>
      <c r="SCR63" s="691"/>
      <c r="SCS63" s="691"/>
      <c r="SCT63" s="691"/>
      <c r="SCU63" s="691"/>
      <c r="SCV63" s="691"/>
      <c r="SCW63" s="691"/>
      <c r="SCX63" s="691"/>
      <c r="SCY63" s="691"/>
      <c r="SCZ63" s="691"/>
      <c r="SDA63" s="691"/>
      <c r="SDB63" s="691"/>
      <c r="SDC63" s="691"/>
      <c r="SDD63" s="691"/>
      <c r="SDE63" s="691"/>
      <c r="SDF63" s="691"/>
      <c r="SDG63" s="691"/>
      <c r="SDH63" s="691"/>
      <c r="SDI63" s="691"/>
      <c r="SDJ63" s="691"/>
      <c r="SDK63" s="691"/>
      <c r="SDL63" s="691"/>
      <c r="SDM63" s="691"/>
      <c r="SDN63" s="691"/>
      <c r="SDO63" s="691"/>
      <c r="SDP63" s="691"/>
      <c r="SDQ63" s="691"/>
      <c r="SDR63" s="691"/>
      <c r="SDS63" s="691"/>
      <c r="SDT63" s="691"/>
      <c r="SDU63" s="691"/>
      <c r="SDV63" s="691"/>
      <c r="SDW63" s="691"/>
      <c r="SDX63" s="691"/>
      <c r="SDY63" s="691"/>
      <c r="SDZ63" s="691"/>
      <c r="SEA63" s="691"/>
      <c r="SEB63" s="691"/>
      <c r="SEC63" s="691"/>
      <c r="SED63" s="691"/>
      <c r="SEE63" s="691"/>
      <c r="SEF63" s="691"/>
      <c r="SEG63" s="691"/>
      <c r="SEH63" s="691"/>
      <c r="SEI63" s="691"/>
      <c r="SEJ63" s="691"/>
      <c r="SEK63" s="691"/>
      <c r="SEL63" s="691"/>
      <c r="SEM63" s="691"/>
      <c r="SEN63" s="691"/>
      <c r="SEO63" s="691"/>
      <c r="SEP63" s="691"/>
      <c r="SEQ63" s="691"/>
      <c r="SER63" s="691"/>
      <c r="SES63" s="691"/>
      <c r="SET63" s="691"/>
      <c r="SEU63" s="691"/>
      <c r="SEV63" s="691"/>
      <c r="SEW63" s="691"/>
      <c r="SEX63" s="691"/>
      <c r="SEY63" s="691"/>
      <c r="SEZ63" s="691"/>
      <c r="SFA63" s="691"/>
      <c r="SFB63" s="691"/>
      <c r="SFC63" s="691"/>
      <c r="SFD63" s="691"/>
      <c r="SFE63" s="691"/>
      <c r="SFF63" s="691"/>
      <c r="SFG63" s="691"/>
      <c r="SFH63" s="691"/>
      <c r="SFI63" s="691"/>
      <c r="SFJ63" s="691"/>
      <c r="SFK63" s="691"/>
      <c r="SFL63" s="691"/>
      <c r="SFM63" s="691"/>
      <c r="SFN63" s="691"/>
      <c r="SFO63" s="691"/>
      <c r="SFP63" s="691"/>
      <c r="SFQ63" s="691"/>
      <c r="SFR63" s="691"/>
      <c r="SFS63" s="691"/>
      <c r="SFT63" s="691"/>
      <c r="SFU63" s="691"/>
      <c r="SFV63" s="691"/>
      <c r="SFW63" s="691"/>
      <c r="SFX63" s="691"/>
      <c r="SFY63" s="691"/>
      <c r="SFZ63" s="691"/>
      <c r="SGA63" s="691"/>
      <c r="SGB63" s="691"/>
      <c r="SGC63" s="691"/>
      <c r="SGD63" s="691"/>
      <c r="SGE63" s="691"/>
      <c r="SGF63" s="691"/>
      <c r="SGG63" s="691"/>
      <c r="SGH63" s="691"/>
      <c r="SGI63" s="691"/>
      <c r="SGJ63" s="691"/>
      <c r="SGK63" s="691"/>
      <c r="SGL63" s="691"/>
      <c r="SGM63" s="691"/>
      <c r="SGN63" s="691"/>
      <c r="SGO63" s="691"/>
      <c r="SGP63" s="691"/>
      <c r="SGQ63" s="691"/>
      <c r="SGR63" s="691"/>
      <c r="SGS63" s="691"/>
      <c r="SGT63" s="691"/>
      <c r="SGU63" s="691"/>
      <c r="SGV63" s="691"/>
      <c r="SGW63" s="691"/>
      <c r="SGX63" s="691"/>
      <c r="SGY63" s="691"/>
      <c r="SGZ63" s="691"/>
      <c r="SHA63" s="691"/>
      <c r="SHB63" s="691"/>
      <c r="SHC63" s="691"/>
      <c r="SHD63" s="691"/>
      <c r="SHE63" s="691"/>
      <c r="SHF63" s="691"/>
      <c r="SHG63" s="691"/>
      <c r="SHH63" s="691"/>
      <c r="SHI63" s="691"/>
      <c r="SHJ63" s="691"/>
      <c r="SHK63" s="691"/>
      <c r="SHL63" s="691"/>
      <c r="SHM63" s="691"/>
      <c r="SHN63" s="691"/>
      <c r="SHO63" s="691"/>
      <c r="SHP63" s="691"/>
      <c r="SHQ63" s="691"/>
      <c r="SHR63" s="691"/>
      <c r="SHS63" s="691"/>
      <c r="SHT63" s="691"/>
      <c r="SHU63" s="691"/>
      <c r="SHV63" s="691"/>
      <c r="SHW63" s="691"/>
      <c r="SHX63" s="691"/>
      <c r="SHY63" s="691"/>
      <c r="SHZ63" s="691"/>
      <c r="SIA63" s="691"/>
      <c r="SIB63" s="691"/>
      <c r="SIC63" s="691"/>
      <c r="SID63" s="691"/>
      <c r="SIE63" s="691"/>
      <c r="SIF63" s="691"/>
      <c r="SIG63" s="691"/>
      <c r="SIH63" s="691"/>
      <c r="SII63" s="691"/>
      <c r="SIJ63" s="691"/>
      <c r="SIK63" s="691"/>
      <c r="SIL63" s="691"/>
      <c r="SIM63" s="691"/>
      <c r="SIN63" s="691"/>
      <c r="SIO63" s="691"/>
      <c r="SIP63" s="691"/>
      <c r="SIQ63" s="691"/>
      <c r="SIR63" s="691"/>
      <c r="SIS63" s="691"/>
      <c r="SIT63" s="691"/>
      <c r="SIU63" s="691"/>
      <c r="SIV63" s="691"/>
      <c r="SIW63" s="691"/>
      <c r="SIX63" s="691"/>
      <c r="SIY63" s="691"/>
      <c r="SIZ63" s="691"/>
      <c r="SJA63" s="691"/>
      <c r="SJB63" s="691"/>
      <c r="SJC63" s="691"/>
      <c r="SJD63" s="691"/>
      <c r="SJE63" s="691"/>
      <c r="SJF63" s="691"/>
      <c r="SJG63" s="691"/>
      <c r="SJH63" s="691"/>
      <c r="SJI63" s="691"/>
      <c r="SJJ63" s="691"/>
      <c r="SJK63" s="691"/>
      <c r="SJL63" s="691"/>
      <c r="SJM63" s="691"/>
      <c r="SJN63" s="691"/>
      <c r="SJO63" s="691"/>
      <c r="SJP63" s="691"/>
      <c r="SJQ63" s="691"/>
      <c r="SJR63" s="691"/>
      <c r="SJS63" s="691"/>
      <c r="SJT63" s="691"/>
      <c r="SJU63" s="691"/>
      <c r="SJV63" s="691"/>
      <c r="SJW63" s="691"/>
      <c r="SJX63" s="691"/>
      <c r="SJY63" s="691"/>
      <c r="SJZ63" s="691"/>
      <c r="SKA63" s="691"/>
      <c r="SKB63" s="691"/>
      <c r="SKC63" s="691"/>
      <c r="SKD63" s="691"/>
      <c r="SKE63" s="691"/>
      <c r="SKF63" s="691"/>
      <c r="SKG63" s="691"/>
      <c r="SKH63" s="691"/>
      <c r="SKI63" s="691"/>
      <c r="SKJ63" s="691"/>
      <c r="SKK63" s="691"/>
      <c r="SKL63" s="691"/>
      <c r="SKM63" s="691"/>
      <c r="SKN63" s="691"/>
      <c r="SKO63" s="691"/>
      <c r="SKP63" s="691"/>
      <c r="SKQ63" s="691"/>
      <c r="SKR63" s="691"/>
      <c r="SKS63" s="691"/>
      <c r="SKT63" s="691"/>
      <c r="SKU63" s="691"/>
      <c r="SKV63" s="691"/>
      <c r="SKW63" s="691"/>
      <c r="SKX63" s="691"/>
      <c r="SKY63" s="691"/>
      <c r="SKZ63" s="691"/>
      <c r="SLA63" s="691"/>
      <c r="SLB63" s="691"/>
      <c r="SLC63" s="691"/>
      <c r="SLD63" s="691"/>
      <c r="SLE63" s="691"/>
      <c r="SLF63" s="691"/>
      <c r="SLG63" s="691"/>
      <c r="SLH63" s="691"/>
      <c r="SLI63" s="691"/>
      <c r="SLJ63" s="691"/>
      <c r="SLK63" s="691"/>
      <c r="SLL63" s="691"/>
      <c r="SLM63" s="691"/>
      <c r="SLN63" s="691"/>
      <c r="SLO63" s="691"/>
      <c r="SLP63" s="691"/>
      <c r="SLQ63" s="691"/>
      <c r="SLR63" s="691"/>
      <c r="SLS63" s="691"/>
      <c r="SLT63" s="691"/>
      <c r="SLU63" s="691"/>
      <c r="SLV63" s="691"/>
      <c r="SLW63" s="691"/>
      <c r="SLX63" s="691"/>
      <c r="SLY63" s="691"/>
      <c r="SLZ63" s="691"/>
      <c r="SMA63" s="691"/>
      <c r="SMB63" s="691"/>
      <c r="SMC63" s="691"/>
      <c r="SMD63" s="691"/>
      <c r="SME63" s="691"/>
      <c r="SMF63" s="691"/>
      <c r="SMG63" s="691"/>
      <c r="SMH63" s="691"/>
      <c r="SMI63" s="691"/>
      <c r="SMJ63" s="691"/>
      <c r="SMK63" s="691"/>
      <c r="SML63" s="691"/>
      <c r="SMM63" s="691"/>
      <c r="SMN63" s="691"/>
      <c r="SMO63" s="691"/>
      <c r="SMP63" s="691"/>
      <c r="SMQ63" s="691"/>
      <c r="SMR63" s="691"/>
      <c r="SMS63" s="691"/>
      <c r="SMT63" s="691"/>
      <c r="SMU63" s="691"/>
      <c r="SMV63" s="691"/>
      <c r="SMW63" s="691"/>
      <c r="SMX63" s="691"/>
      <c r="SMY63" s="691"/>
      <c r="SMZ63" s="691"/>
      <c r="SNA63" s="691"/>
      <c r="SNB63" s="691"/>
      <c r="SNC63" s="691"/>
      <c r="SND63" s="691"/>
      <c r="SNE63" s="691"/>
      <c r="SNF63" s="691"/>
      <c r="SNG63" s="691"/>
      <c r="SNH63" s="691"/>
      <c r="SNI63" s="691"/>
      <c r="SNJ63" s="691"/>
      <c r="SNK63" s="691"/>
      <c r="SNL63" s="691"/>
      <c r="SNM63" s="691"/>
      <c r="SNN63" s="691"/>
      <c r="SNO63" s="691"/>
      <c r="SNP63" s="691"/>
      <c r="SNQ63" s="691"/>
      <c r="SNR63" s="691"/>
      <c r="SNS63" s="691"/>
      <c r="SNT63" s="691"/>
      <c r="SNU63" s="691"/>
      <c r="SNV63" s="691"/>
      <c r="SNW63" s="691"/>
      <c r="SNX63" s="691"/>
      <c r="SNY63" s="691"/>
      <c r="SNZ63" s="691"/>
      <c r="SOA63" s="691"/>
      <c r="SOB63" s="691"/>
      <c r="SOC63" s="691"/>
      <c r="SOD63" s="691"/>
      <c r="SOE63" s="691"/>
      <c r="SOF63" s="691"/>
      <c r="SOG63" s="691"/>
      <c r="SOH63" s="691"/>
      <c r="SOI63" s="691"/>
      <c r="SOJ63" s="691"/>
      <c r="SOK63" s="691"/>
      <c r="SOL63" s="691"/>
      <c r="SOM63" s="691"/>
      <c r="SON63" s="691"/>
      <c r="SOO63" s="691"/>
      <c r="SOP63" s="691"/>
      <c r="SOQ63" s="691"/>
      <c r="SOR63" s="691"/>
      <c r="SOS63" s="691"/>
      <c r="SOT63" s="691"/>
      <c r="SOU63" s="691"/>
      <c r="SOV63" s="691"/>
      <c r="SOW63" s="691"/>
      <c r="SOX63" s="691"/>
      <c r="SOY63" s="691"/>
      <c r="SOZ63" s="691"/>
      <c r="SPA63" s="691"/>
      <c r="SPB63" s="691"/>
      <c r="SPC63" s="691"/>
      <c r="SPD63" s="691"/>
      <c r="SPE63" s="691"/>
      <c r="SPF63" s="691"/>
      <c r="SPG63" s="691"/>
      <c r="SPH63" s="691"/>
      <c r="SPI63" s="691"/>
      <c r="SPJ63" s="691"/>
      <c r="SPK63" s="691"/>
      <c r="SPL63" s="691"/>
      <c r="SPM63" s="691"/>
      <c r="SPN63" s="691"/>
      <c r="SPO63" s="691"/>
      <c r="SPP63" s="691"/>
      <c r="SPQ63" s="691"/>
      <c r="SPR63" s="691"/>
      <c r="SPS63" s="691"/>
      <c r="SPT63" s="691"/>
      <c r="SPU63" s="691"/>
      <c r="SPV63" s="691"/>
      <c r="SPW63" s="691"/>
      <c r="SPX63" s="691"/>
      <c r="SPY63" s="691"/>
      <c r="SPZ63" s="691"/>
      <c r="SQA63" s="691"/>
      <c r="SQB63" s="691"/>
      <c r="SQC63" s="691"/>
      <c r="SQD63" s="691"/>
      <c r="SQE63" s="691"/>
      <c r="SQF63" s="691"/>
      <c r="SQG63" s="691"/>
      <c r="SQH63" s="691"/>
      <c r="SQI63" s="691"/>
      <c r="SQJ63" s="691"/>
      <c r="SQK63" s="691"/>
      <c r="SQL63" s="691"/>
      <c r="SQM63" s="691"/>
      <c r="SQN63" s="691"/>
      <c r="SQO63" s="691"/>
      <c r="SQP63" s="691"/>
      <c r="SQQ63" s="691"/>
      <c r="SQR63" s="691"/>
      <c r="SQS63" s="691"/>
      <c r="SQT63" s="691"/>
      <c r="SQU63" s="691"/>
      <c r="SQV63" s="691"/>
      <c r="SQW63" s="691"/>
      <c r="SQX63" s="691"/>
      <c r="SQY63" s="691"/>
      <c r="SQZ63" s="691"/>
      <c r="SRA63" s="691"/>
      <c r="SRB63" s="691"/>
      <c r="SRC63" s="691"/>
      <c r="SRD63" s="691"/>
      <c r="SRE63" s="691"/>
      <c r="SRF63" s="691"/>
      <c r="SRG63" s="691"/>
      <c r="SRH63" s="691"/>
      <c r="SRI63" s="691"/>
      <c r="SRJ63" s="691"/>
      <c r="SRK63" s="691"/>
      <c r="SRL63" s="691"/>
      <c r="SRM63" s="691"/>
      <c r="SRN63" s="691"/>
      <c r="SRO63" s="691"/>
      <c r="SRP63" s="691"/>
      <c r="SRQ63" s="691"/>
      <c r="SRR63" s="691"/>
      <c r="SRS63" s="691"/>
      <c r="SRT63" s="691"/>
      <c r="SRU63" s="691"/>
      <c r="SRV63" s="691"/>
      <c r="SRW63" s="691"/>
      <c r="SRX63" s="691"/>
      <c r="SRY63" s="691"/>
      <c r="SRZ63" s="691"/>
      <c r="SSA63" s="691"/>
      <c r="SSB63" s="691"/>
      <c r="SSC63" s="691"/>
      <c r="SSD63" s="691"/>
      <c r="SSE63" s="691"/>
      <c r="SSF63" s="691"/>
      <c r="SSG63" s="691"/>
      <c r="SSH63" s="691"/>
      <c r="SSI63" s="691"/>
      <c r="SSJ63" s="691"/>
      <c r="SSK63" s="691"/>
      <c r="SSL63" s="691"/>
      <c r="SSM63" s="691"/>
      <c r="SSN63" s="691"/>
      <c r="SSO63" s="691"/>
      <c r="SSP63" s="691"/>
      <c r="SSQ63" s="691"/>
      <c r="SSR63" s="691"/>
      <c r="SSS63" s="691"/>
      <c r="SST63" s="691"/>
      <c r="SSU63" s="691"/>
      <c r="SSV63" s="691"/>
      <c r="SSW63" s="691"/>
      <c r="SSX63" s="691"/>
      <c r="SSY63" s="691"/>
      <c r="SSZ63" s="691"/>
      <c r="STA63" s="691"/>
      <c r="STB63" s="691"/>
      <c r="STC63" s="691"/>
      <c r="STD63" s="691"/>
      <c r="STE63" s="691"/>
      <c r="STF63" s="691"/>
      <c r="STG63" s="691"/>
      <c r="STH63" s="691"/>
      <c r="STI63" s="691"/>
      <c r="STJ63" s="691"/>
      <c r="STK63" s="691"/>
      <c r="STL63" s="691"/>
      <c r="STM63" s="691"/>
      <c r="STN63" s="691"/>
      <c r="STO63" s="691"/>
      <c r="STP63" s="691"/>
      <c r="STQ63" s="691"/>
      <c r="STR63" s="691"/>
      <c r="STS63" s="691"/>
      <c r="STT63" s="691"/>
      <c r="STU63" s="691"/>
      <c r="STV63" s="691"/>
      <c r="STW63" s="691"/>
      <c r="STX63" s="691"/>
      <c r="STY63" s="691"/>
      <c r="STZ63" s="691"/>
      <c r="SUA63" s="691"/>
      <c r="SUB63" s="691"/>
      <c r="SUC63" s="691"/>
      <c r="SUD63" s="691"/>
      <c r="SUE63" s="691"/>
      <c r="SUF63" s="691"/>
      <c r="SUG63" s="691"/>
      <c r="SUH63" s="691"/>
      <c r="SUI63" s="691"/>
      <c r="SUJ63" s="691"/>
      <c r="SUK63" s="691"/>
      <c r="SUL63" s="691"/>
      <c r="SUM63" s="691"/>
      <c r="SUN63" s="691"/>
      <c r="SUO63" s="691"/>
      <c r="SUP63" s="691"/>
      <c r="SUQ63" s="691"/>
      <c r="SUR63" s="691"/>
      <c r="SUS63" s="691"/>
      <c r="SUT63" s="691"/>
      <c r="SUU63" s="691"/>
      <c r="SUV63" s="691"/>
      <c r="SUW63" s="691"/>
      <c r="SUX63" s="691"/>
      <c r="SUY63" s="691"/>
      <c r="SUZ63" s="691"/>
      <c r="SVA63" s="691"/>
      <c r="SVB63" s="691"/>
      <c r="SVC63" s="691"/>
      <c r="SVD63" s="691"/>
      <c r="SVE63" s="691"/>
      <c r="SVF63" s="691"/>
      <c r="SVG63" s="691"/>
      <c r="SVH63" s="691"/>
      <c r="SVI63" s="691"/>
      <c r="SVJ63" s="691"/>
      <c r="SVK63" s="691"/>
      <c r="SVL63" s="691"/>
      <c r="SVM63" s="691"/>
      <c r="SVN63" s="691"/>
      <c r="SVO63" s="691"/>
      <c r="SVP63" s="691"/>
      <c r="SVQ63" s="691"/>
      <c r="SVR63" s="691"/>
      <c r="SVS63" s="691"/>
      <c r="SVT63" s="691"/>
      <c r="SVU63" s="691"/>
      <c r="SVV63" s="691"/>
      <c r="SVW63" s="691"/>
      <c r="SVX63" s="691"/>
      <c r="SVY63" s="691"/>
      <c r="SVZ63" s="691"/>
      <c r="SWA63" s="691"/>
      <c r="SWB63" s="691"/>
      <c r="SWC63" s="691"/>
      <c r="SWD63" s="691"/>
      <c r="SWE63" s="691"/>
      <c r="SWF63" s="691"/>
      <c r="SWG63" s="691"/>
      <c r="SWH63" s="691"/>
      <c r="SWI63" s="691"/>
      <c r="SWJ63" s="691"/>
      <c r="SWK63" s="691"/>
      <c r="SWL63" s="691"/>
      <c r="SWM63" s="691"/>
      <c r="SWN63" s="691"/>
      <c r="SWO63" s="691"/>
      <c r="SWP63" s="691"/>
      <c r="SWQ63" s="691"/>
      <c r="SWR63" s="691"/>
      <c r="SWS63" s="691"/>
      <c r="SWT63" s="691"/>
      <c r="SWU63" s="691"/>
      <c r="SWV63" s="691"/>
      <c r="SWW63" s="691"/>
      <c r="SWX63" s="691"/>
      <c r="SWY63" s="691"/>
      <c r="SWZ63" s="691"/>
      <c r="SXA63" s="691"/>
      <c r="SXB63" s="691"/>
      <c r="SXC63" s="691"/>
      <c r="SXD63" s="691"/>
      <c r="SXE63" s="691"/>
      <c r="SXF63" s="691"/>
      <c r="SXG63" s="691"/>
      <c r="SXH63" s="691"/>
      <c r="SXI63" s="691"/>
      <c r="SXJ63" s="691"/>
      <c r="SXK63" s="691"/>
      <c r="SXL63" s="691"/>
      <c r="SXM63" s="691"/>
      <c r="SXN63" s="691"/>
      <c r="SXO63" s="691"/>
      <c r="SXP63" s="691"/>
      <c r="SXQ63" s="691"/>
      <c r="SXR63" s="691"/>
      <c r="SXS63" s="691"/>
      <c r="SXT63" s="691"/>
      <c r="SXU63" s="691"/>
      <c r="SXV63" s="691"/>
      <c r="SXW63" s="691"/>
      <c r="SXX63" s="691"/>
      <c r="SXY63" s="691"/>
      <c r="SXZ63" s="691"/>
      <c r="SYA63" s="691"/>
      <c r="SYB63" s="691"/>
      <c r="SYC63" s="691"/>
      <c r="SYD63" s="691"/>
      <c r="SYE63" s="691"/>
      <c r="SYF63" s="691"/>
      <c r="SYG63" s="691"/>
      <c r="SYH63" s="691"/>
      <c r="SYI63" s="691"/>
      <c r="SYJ63" s="691"/>
      <c r="SYK63" s="691"/>
      <c r="SYL63" s="691"/>
      <c r="SYM63" s="691"/>
      <c r="SYN63" s="691"/>
      <c r="SYO63" s="691"/>
      <c r="SYP63" s="691"/>
      <c r="SYQ63" s="691"/>
      <c r="SYR63" s="691"/>
      <c r="SYS63" s="691"/>
      <c r="SYT63" s="691"/>
      <c r="SYU63" s="691"/>
      <c r="SYV63" s="691"/>
      <c r="SYW63" s="691"/>
      <c r="SYX63" s="691"/>
      <c r="SYY63" s="691"/>
      <c r="SYZ63" s="691"/>
      <c r="SZA63" s="691"/>
      <c r="SZB63" s="691"/>
      <c r="SZC63" s="691"/>
      <c r="SZD63" s="691"/>
      <c r="SZE63" s="691"/>
      <c r="SZF63" s="691"/>
      <c r="SZG63" s="691"/>
      <c r="SZH63" s="691"/>
      <c r="SZI63" s="691"/>
      <c r="SZJ63" s="691"/>
      <c r="SZK63" s="691"/>
      <c r="SZL63" s="691"/>
      <c r="SZM63" s="691"/>
      <c r="SZN63" s="691"/>
      <c r="SZO63" s="691"/>
      <c r="SZP63" s="691"/>
      <c r="SZQ63" s="691"/>
      <c r="SZR63" s="691"/>
      <c r="SZS63" s="691"/>
      <c r="SZT63" s="691"/>
      <c r="SZU63" s="691"/>
      <c r="SZV63" s="691"/>
      <c r="SZW63" s="691"/>
      <c r="SZX63" s="691"/>
      <c r="SZY63" s="691"/>
      <c r="SZZ63" s="691"/>
      <c r="TAA63" s="691"/>
      <c r="TAB63" s="691"/>
      <c r="TAC63" s="691"/>
      <c r="TAD63" s="691"/>
      <c r="TAE63" s="691"/>
      <c r="TAF63" s="691"/>
      <c r="TAG63" s="691"/>
      <c r="TAH63" s="691"/>
      <c r="TAI63" s="691"/>
      <c r="TAJ63" s="691"/>
      <c r="TAK63" s="691"/>
      <c r="TAL63" s="691"/>
      <c r="TAM63" s="691"/>
      <c r="TAN63" s="691"/>
      <c r="TAO63" s="691"/>
      <c r="TAP63" s="691"/>
      <c r="TAQ63" s="691"/>
      <c r="TAR63" s="691"/>
      <c r="TAS63" s="691"/>
      <c r="TAT63" s="691"/>
      <c r="TAU63" s="691"/>
      <c r="TAV63" s="691"/>
      <c r="TAW63" s="691"/>
      <c r="TAX63" s="691"/>
      <c r="TAY63" s="691"/>
      <c r="TAZ63" s="691"/>
      <c r="TBA63" s="691"/>
      <c r="TBB63" s="691"/>
      <c r="TBC63" s="691"/>
      <c r="TBD63" s="691"/>
      <c r="TBE63" s="691"/>
      <c r="TBF63" s="691"/>
      <c r="TBG63" s="691"/>
      <c r="TBH63" s="691"/>
      <c r="TBI63" s="691"/>
      <c r="TBJ63" s="691"/>
      <c r="TBK63" s="691"/>
      <c r="TBL63" s="691"/>
      <c r="TBM63" s="691"/>
      <c r="TBN63" s="691"/>
      <c r="TBO63" s="691"/>
      <c r="TBP63" s="691"/>
      <c r="TBQ63" s="691"/>
      <c r="TBR63" s="691"/>
      <c r="TBS63" s="691"/>
      <c r="TBT63" s="691"/>
      <c r="TBU63" s="691"/>
      <c r="TBV63" s="691"/>
      <c r="TBW63" s="691"/>
      <c r="TBX63" s="691"/>
      <c r="TBY63" s="691"/>
      <c r="TBZ63" s="691"/>
      <c r="TCA63" s="691"/>
      <c r="TCB63" s="691"/>
      <c r="TCC63" s="691"/>
      <c r="TCD63" s="691"/>
      <c r="TCE63" s="691"/>
      <c r="TCF63" s="691"/>
      <c r="TCG63" s="691"/>
      <c r="TCH63" s="691"/>
      <c r="TCI63" s="691"/>
      <c r="TCJ63" s="691"/>
      <c r="TCK63" s="691"/>
      <c r="TCL63" s="691"/>
      <c r="TCM63" s="691"/>
      <c r="TCN63" s="691"/>
      <c r="TCO63" s="691"/>
      <c r="TCP63" s="691"/>
      <c r="TCQ63" s="691"/>
      <c r="TCR63" s="691"/>
      <c r="TCS63" s="691"/>
      <c r="TCT63" s="691"/>
      <c r="TCU63" s="691"/>
      <c r="TCV63" s="691"/>
      <c r="TCW63" s="691"/>
      <c r="TCX63" s="691"/>
      <c r="TCY63" s="691"/>
      <c r="TCZ63" s="691"/>
      <c r="TDA63" s="691"/>
      <c r="TDB63" s="691"/>
      <c r="TDC63" s="691"/>
      <c r="TDD63" s="691"/>
      <c r="TDE63" s="691"/>
      <c r="TDF63" s="691"/>
      <c r="TDG63" s="691"/>
      <c r="TDH63" s="691"/>
      <c r="TDI63" s="691"/>
      <c r="TDJ63" s="691"/>
      <c r="TDK63" s="691"/>
      <c r="TDL63" s="691"/>
      <c r="TDM63" s="691"/>
      <c r="TDN63" s="691"/>
      <c r="TDO63" s="691"/>
      <c r="TDP63" s="691"/>
      <c r="TDQ63" s="691"/>
      <c r="TDR63" s="691"/>
      <c r="TDS63" s="691"/>
      <c r="TDT63" s="691"/>
      <c r="TDU63" s="691"/>
      <c r="TDV63" s="691"/>
      <c r="TDW63" s="691"/>
      <c r="TDX63" s="691"/>
      <c r="TDY63" s="691"/>
      <c r="TDZ63" s="691"/>
      <c r="TEA63" s="691"/>
      <c r="TEB63" s="691"/>
      <c r="TEC63" s="691"/>
      <c r="TED63" s="691"/>
      <c r="TEE63" s="691"/>
      <c r="TEF63" s="691"/>
      <c r="TEG63" s="691"/>
      <c r="TEH63" s="691"/>
      <c r="TEI63" s="691"/>
      <c r="TEJ63" s="691"/>
      <c r="TEK63" s="691"/>
      <c r="TEL63" s="691"/>
      <c r="TEM63" s="691"/>
      <c r="TEN63" s="691"/>
      <c r="TEO63" s="691"/>
      <c r="TEP63" s="691"/>
      <c r="TEQ63" s="691"/>
      <c r="TER63" s="691"/>
      <c r="TES63" s="691"/>
      <c r="TET63" s="691"/>
      <c r="TEU63" s="691"/>
      <c r="TEV63" s="691"/>
      <c r="TEW63" s="691"/>
      <c r="TEX63" s="691"/>
      <c r="TEY63" s="691"/>
      <c r="TEZ63" s="691"/>
      <c r="TFA63" s="691"/>
      <c r="TFB63" s="691"/>
      <c r="TFC63" s="691"/>
      <c r="TFD63" s="691"/>
      <c r="TFE63" s="691"/>
      <c r="TFF63" s="691"/>
      <c r="TFG63" s="691"/>
      <c r="TFH63" s="691"/>
      <c r="TFI63" s="691"/>
      <c r="TFJ63" s="691"/>
      <c r="TFK63" s="691"/>
      <c r="TFL63" s="691"/>
      <c r="TFM63" s="691"/>
      <c r="TFN63" s="691"/>
      <c r="TFO63" s="691"/>
      <c r="TFP63" s="691"/>
      <c r="TFQ63" s="691"/>
      <c r="TFR63" s="691"/>
      <c r="TFS63" s="691"/>
      <c r="TFT63" s="691"/>
      <c r="TFU63" s="691"/>
      <c r="TFV63" s="691"/>
      <c r="TFW63" s="691"/>
      <c r="TFX63" s="691"/>
      <c r="TFY63" s="691"/>
      <c r="TFZ63" s="691"/>
      <c r="TGA63" s="691"/>
      <c r="TGB63" s="691"/>
      <c r="TGC63" s="691"/>
      <c r="TGD63" s="691"/>
      <c r="TGE63" s="691"/>
      <c r="TGF63" s="691"/>
      <c r="TGG63" s="691"/>
      <c r="TGH63" s="691"/>
      <c r="TGI63" s="691"/>
      <c r="TGJ63" s="691"/>
      <c r="TGK63" s="691"/>
      <c r="TGL63" s="691"/>
      <c r="TGM63" s="691"/>
      <c r="TGN63" s="691"/>
      <c r="TGO63" s="691"/>
      <c r="TGP63" s="691"/>
      <c r="TGQ63" s="691"/>
      <c r="TGR63" s="691"/>
      <c r="TGS63" s="691"/>
      <c r="TGT63" s="691"/>
      <c r="TGU63" s="691"/>
      <c r="TGV63" s="691"/>
      <c r="TGW63" s="691"/>
      <c r="TGX63" s="691"/>
      <c r="TGY63" s="691"/>
      <c r="TGZ63" s="691"/>
      <c r="THA63" s="691"/>
      <c r="THB63" s="691"/>
      <c r="THC63" s="691"/>
      <c r="THD63" s="691"/>
      <c r="THE63" s="691"/>
      <c r="THF63" s="691"/>
      <c r="THG63" s="691"/>
      <c r="THH63" s="691"/>
      <c r="THI63" s="691"/>
      <c r="THJ63" s="691"/>
      <c r="THK63" s="691"/>
      <c r="THL63" s="691"/>
      <c r="THM63" s="691"/>
      <c r="THN63" s="691"/>
      <c r="THO63" s="691"/>
      <c r="THP63" s="691"/>
      <c r="THQ63" s="691"/>
      <c r="THR63" s="691"/>
      <c r="THS63" s="691"/>
      <c r="THT63" s="691"/>
      <c r="THU63" s="691"/>
      <c r="THV63" s="691"/>
      <c r="THW63" s="691"/>
      <c r="THX63" s="691"/>
      <c r="THY63" s="691"/>
      <c r="THZ63" s="691"/>
      <c r="TIA63" s="691"/>
      <c r="TIB63" s="691"/>
      <c r="TIC63" s="691"/>
      <c r="TID63" s="691"/>
      <c r="TIE63" s="691"/>
      <c r="TIF63" s="691"/>
      <c r="TIG63" s="691"/>
      <c r="TIH63" s="691"/>
      <c r="TII63" s="691"/>
      <c r="TIJ63" s="691"/>
      <c r="TIK63" s="691"/>
      <c r="TIL63" s="691"/>
      <c r="TIM63" s="691"/>
      <c r="TIN63" s="691"/>
      <c r="TIO63" s="691"/>
      <c r="TIP63" s="691"/>
      <c r="TIQ63" s="691"/>
      <c r="TIR63" s="691"/>
      <c r="TIS63" s="691"/>
      <c r="TIT63" s="691"/>
      <c r="TIU63" s="691"/>
      <c r="TIV63" s="691"/>
      <c r="TIW63" s="691"/>
      <c r="TIX63" s="691"/>
      <c r="TIY63" s="691"/>
      <c r="TIZ63" s="691"/>
      <c r="TJA63" s="691"/>
      <c r="TJB63" s="691"/>
      <c r="TJC63" s="691"/>
      <c r="TJD63" s="691"/>
      <c r="TJE63" s="691"/>
      <c r="TJF63" s="691"/>
      <c r="TJG63" s="691"/>
      <c r="TJH63" s="691"/>
      <c r="TJI63" s="691"/>
      <c r="TJJ63" s="691"/>
      <c r="TJK63" s="691"/>
      <c r="TJL63" s="691"/>
      <c r="TJM63" s="691"/>
      <c r="TJN63" s="691"/>
      <c r="TJO63" s="691"/>
      <c r="TJP63" s="691"/>
      <c r="TJQ63" s="691"/>
      <c r="TJR63" s="691"/>
      <c r="TJS63" s="691"/>
      <c r="TJT63" s="691"/>
      <c r="TJU63" s="691"/>
      <c r="TJV63" s="691"/>
      <c r="TJW63" s="691"/>
      <c r="TJX63" s="691"/>
      <c r="TJY63" s="691"/>
      <c r="TJZ63" s="691"/>
      <c r="TKA63" s="691"/>
      <c r="TKB63" s="691"/>
      <c r="TKC63" s="691"/>
      <c r="TKD63" s="691"/>
      <c r="TKE63" s="691"/>
      <c r="TKF63" s="691"/>
      <c r="TKG63" s="691"/>
      <c r="TKH63" s="691"/>
      <c r="TKI63" s="691"/>
      <c r="TKJ63" s="691"/>
      <c r="TKK63" s="691"/>
      <c r="TKL63" s="691"/>
      <c r="TKM63" s="691"/>
      <c r="TKN63" s="691"/>
      <c r="TKO63" s="691"/>
      <c r="TKP63" s="691"/>
      <c r="TKQ63" s="691"/>
      <c r="TKR63" s="691"/>
      <c r="TKS63" s="691"/>
      <c r="TKT63" s="691"/>
      <c r="TKU63" s="691"/>
      <c r="TKV63" s="691"/>
      <c r="TKW63" s="691"/>
      <c r="TKX63" s="691"/>
      <c r="TKY63" s="691"/>
      <c r="TKZ63" s="691"/>
      <c r="TLA63" s="691"/>
      <c r="TLB63" s="691"/>
      <c r="TLC63" s="691"/>
      <c r="TLD63" s="691"/>
      <c r="TLE63" s="691"/>
      <c r="TLF63" s="691"/>
      <c r="TLG63" s="691"/>
      <c r="TLH63" s="691"/>
      <c r="TLI63" s="691"/>
      <c r="TLJ63" s="691"/>
      <c r="TLK63" s="691"/>
      <c r="TLL63" s="691"/>
      <c r="TLM63" s="691"/>
      <c r="TLN63" s="691"/>
      <c r="TLO63" s="691"/>
      <c r="TLP63" s="691"/>
      <c r="TLQ63" s="691"/>
      <c r="TLR63" s="691"/>
      <c r="TLS63" s="691"/>
      <c r="TLT63" s="691"/>
      <c r="TLU63" s="691"/>
      <c r="TLV63" s="691"/>
      <c r="TLW63" s="691"/>
      <c r="TLX63" s="691"/>
      <c r="TLY63" s="691"/>
      <c r="TLZ63" s="691"/>
      <c r="TMA63" s="691"/>
      <c r="TMB63" s="691"/>
      <c r="TMC63" s="691"/>
      <c r="TMD63" s="691"/>
      <c r="TME63" s="691"/>
      <c r="TMF63" s="691"/>
      <c r="TMG63" s="691"/>
      <c r="TMH63" s="691"/>
      <c r="TMI63" s="691"/>
      <c r="TMJ63" s="691"/>
      <c r="TMK63" s="691"/>
      <c r="TML63" s="691"/>
      <c r="TMM63" s="691"/>
      <c r="TMN63" s="691"/>
      <c r="TMO63" s="691"/>
      <c r="TMP63" s="691"/>
      <c r="TMQ63" s="691"/>
      <c r="TMR63" s="691"/>
      <c r="TMS63" s="691"/>
      <c r="TMT63" s="691"/>
      <c r="TMU63" s="691"/>
      <c r="TMV63" s="691"/>
      <c r="TMW63" s="691"/>
      <c r="TMX63" s="691"/>
      <c r="TMY63" s="691"/>
      <c r="TMZ63" s="691"/>
      <c r="TNA63" s="691"/>
      <c r="TNB63" s="691"/>
      <c r="TNC63" s="691"/>
      <c r="TND63" s="691"/>
      <c r="TNE63" s="691"/>
      <c r="TNF63" s="691"/>
      <c r="TNG63" s="691"/>
      <c r="TNH63" s="691"/>
      <c r="TNI63" s="691"/>
      <c r="TNJ63" s="691"/>
      <c r="TNK63" s="691"/>
      <c r="TNL63" s="691"/>
      <c r="TNM63" s="691"/>
      <c r="TNN63" s="691"/>
      <c r="TNO63" s="691"/>
      <c r="TNP63" s="691"/>
      <c r="TNQ63" s="691"/>
      <c r="TNR63" s="691"/>
      <c r="TNS63" s="691"/>
      <c r="TNT63" s="691"/>
      <c r="TNU63" s="691"/>
      <c r="TNV63" s="691"/>
      <c r="TNW63" s="691"/>
      <c r="TNX63" s="691"/>
      <c r="TNY63" s="691"/>
      <c r="TNZ63" s="691"/>
      <c r="TOA63" s="691"/>
      <c r="TOB63" s="691"/>
      <c r="TOC63" s="691"/>
      <c r="TOD63" s="691"/>
      <c r="TOE63" s="691"/>
      <c r="TOF63" s="691"/>
      <c r="TOG63" s="691"/>
      <c r="TOH63" s="691"/>
      <c r="TOI63" s="691"/>
      <c r="TOJ63" s="691"/>
      <c r="TOK63" s="691"/>
      <c r="TOL63" s="691"/>
      <c r="TOM63" s="691"/>
      <c r="TON63" s="691"/>
      <c r="TOO63" s="691"/>
      <c r="TOP63" s="691"/>
      <c r="TOQ63" s="691"/>
      <c r="TOR63" s="691"/>
      <c r="TOS63" s="691"/>
      <c r="TOT63" s="691"/>
      <c r="TOU63" s="691"/>
      <c r="TOV63" s="691"/>
      <c r="TOW63" s="691"/>
      <c r="TOX63" s="691"/>
      <c r="TOY63" s="691"/>
      <c r="TOZ63" s="691"/>
      <c r="TPA63" s="691"/>
      <c r="TPB63" s="691"/>
      <c r="TPC63" s="691"/>
      <c r="TPD63" s="691"/>
      <c r="TPE63" s="691"/>
      <c r="TPF63" s="691"/>
      <c r="TPG63" s="691"/>
      <c r="TPH63" s="691"/>
      <c r="TPI63" s="691"/>
      <c r="TPJ63" s="691"/>
      <c r="TPK63" s="691"/>
      <c r="TPL63" s="691"/>
      <c r="TPM63" s="691"/>
      <c r="TPN63" s="691"/>
      <c r="TPO63" s="691"/>
      <c r="TPP63" s="691"/>
      <c r="TPQ63" s="691"/>
      <c r="TPR63" s="691"/>
      <c r="TPS63" s="691"/>
      <c r="TPT63" s="691"/>
      <c r="TPU63" s="691"/>
      <c r="TPV63" s="691"/>
      <c r="TPW63" s="691"/>
      <c r="TPX63" s="691"/>
      <c r="TPY63" s="691"/>
      <c r="TPZ63" s="691"/>
      <c r="TQA63" s="691"/>
      <c r="TQB63" s="691"/>
      <c r="TQC63" s="691"/>
      <c r="TQD63" s="691"/>
      <c r="TQE63" s="691"/>
      <c r="TQF63" s="691"/>
      <c r="TQG63" s="691"/>
      <c r="TQH63" s="691"/>
      <c r="TQI63" s="691"/>
      <c r="TQJ63" s="691"/>
      <c r="TQK63" s="691"/>
      <c r="TQL63" s="691"/>
      <c r="TQM63" s="691"/>
      <c r="TQN63" s="691"/>
      <c r="TQO63" s="691"/>
      <c r="TQP63" s="691"/>
      <c r="TQQ63" s="691"/>
      <c r="TQR63" s="691"/>
      <c r="TQS63" s="691"/>
      <c r="TQT63" s="691"/>
      <c r="TQU63" s="691"/>
      <c r="TQV63" s="691"/>
      <c r="TQW63" s="691"/>
      <c r="TQX63" s="691"/>
      <c r="TQY63" s="691"/>
      <c r="TQZ63" s="691"/>
      <c r="TRA63" s="691"/>
      <c r="TRB63" s="691"/>
      <c r="TRC63" s="691"/>
      <c r="TRD63" s="691"/>
      <c r="TRE63" s="691"/>
      <c r="TRF63" s="691"/>
      <c r="TRG63" s="691"/>
      <c r="TRH63" s="691"/>
      <c r="TRI63" s="691"/>
      <c r="TRJ63" s="691"/>
      <c r="TRK63" s="691"/>
      <c r="TRL63" s="691"/>
      <c r="TRM63" s="691"/>
      <c r="TRN63" s="691"/>
      <c r="TRO63" s="691"/>
      <c r="TRP63" s="691"/>
      <c r="TRQ63" s="691"/>
      <c r="TRR63" s="691"/>
      <c r="TRS63" s="691"/>
      <c r="TRT63" s="691"/>
      <c r="TRU63" s="691"/>
      <c r="TRV63" s="691"/>
      <c r="TRW63" s="691"/>
      <c r="TRX63" s="691"/>
      <c r="TRY63" s="691"/>
      <c r="TRZ63" s="691"/>
      <c r="TSA63" s="691"/>
      <c r="TSB63" s="691"/>
      <c r="TSC63" s="691"/>
      <c r="TSD63" s="691"/>
      <c r="TSE63" s="691"/>
      <c r="TSF63" s="691"/>
      <c r="TSG63" s="691"/>
      <c r="TSH63" s="691"/>
      <c r="TSI63" s="691"/>
      <c r="TSJ63" s="691"/>
      <c r="TSK63" s="691"/>
      <c r="TSL63" s="691"/>
      <c r="TSM63" s="691"/>
      <c r="TSN63" s="691"/>
      <c r="TSO63" s="691"/>
      <c r="TSP63" s="691"/>
      <c r="TSQ63" s="691"/>
      <c r="TSR63" s="691"/>
      <c r="TSS63" s="691"/>
      <c r="TST63" s="691"/>
      <c r="TSU63" s="691"/>
      <c r="TSV63" s="691"/>
      <c r="TSW63" s="691"/>
      <c r="TSX63" s="691"/>
      <c r="TSY63" s="691"/>
      <c r="TSZ63" s="691"/>
      <c r="TTA63" s="691"/>
      <c r="TTB63" s="691"/>
      <c r="TTC63" s="691"/>
      <c r="TTD63" s="691"/>
      <c r="TTE63" s="691"/>
      <c r="TTF63" s="691"/>
      <c r="TTG63" s="691"/>
      <c r="TTH63" s="691"/>
      <c r="TTI63" s="691"/>
      <c r="TTJ63" s="691"/>
      <c r="TTK63" s="691"/>
      <c r="TTL63" s="691"/>
      <c r="TTM63" s="691"/>
      <c r="TTN63" s="691"/>
      <c r="TTO63" s="691"/>
      <c r="TTP63" s="691"/>
      <c r="TTQ63" s="691"/>
      <c r="TTR63" s="691"/>
      <c r="TTS63" s="691"/>
      <c r="TTT63" s="691"/>
      <c r="TTU63" s="691"/>
      <c r="TTV63" s="691"/>
      <c r="TTW63" s="691"/>
      <c r="TTX63" s="691"/>
      <c r="TTY63" s="691"/>
      <c r="TTZ63" s="691"/>
      <c r="TUA63" s="691"/>
      <c r="TUB63" s="691"/>
      <c r="TUC63" s="691"/>
      <c r="TUD63" s="691"/>
      <c r="TUE63" s="691"/>
      <c r="TUF63" s="691"/>
      <c r="TUG63" s="691"/>
      <c r="TUH63" s="691"/>
      <c r="TUI63" s="691"/>
      <c r="TUJ63" s="691"/>
      <c r="TUK63" s="691"/>
      <c r="TUL63" s="691"/>
      <c r="TUM63" s="691"/>
      <c r="TUN63" s="691"/>
      <c r="TUO63" s="691"/>
      <c r="TUP63" s="691"/>
      <c r="TUQ63" s="691"/>
      <c r="TUR63" s="691"/>
      <c r="TUS63" s="691"/>
      <c r="TUT63" s="691"/>
      <c r="TUU63" s="691"/>
      <c r="TUV63" s="691"/>
      <c r="TUW63" s="691"/>
      <c r="TUX63" s="691"/>
      <c r="TUY63" s="691"/>
      <c r="TUZ63" s="691"/>
      <c r="TVA63" s="691"/>
      <c r="TVB63" s="691"/>
      <c r="TVC63" s="691"/>
      <c r="TVD63" s="691"/>
      <c r="TVE63" s="691"/>
      <c r="TVF63" s="691"/>
      <c r="TVG63" s="691"/>
      <c r="TVH63" s="691"/>
      <c r="TVI63" s="691"/>
      <c r="TVJ63" s="691"/>
      <c r="TVK63" s="691"/>
      <c r="TVL63" s="691"/>
      <c r="TVM63" s="691"/>
      <c r="TVN63" s="691"/>
      <c r="TVO63" s="691"/>
      <c r="TVP63" s="691"/>
      <c r="TVQ63" s="691"/>
      <c r="TVR63" s="691"/>
      <c r="TVS63" s="691"/>
      <c r="TVT63" s="691"/>
      <c r="TVU63" s="691"/>
      <c r="TVV63" s="691"/>
      <c r="TVW63" s="691"/>
      <c r="TVX63" s="691"/>
      <c r="TVY63" s="691"/>
      <c r="TVZ63" s="691"/>
      <c r="TWA63" s="691"/>
      <c r="TWB63" s="691"/>
      <c r="TWC63" s="691"/>
      <c r="TWD63" s="691"/>
      <c r="TWE63" s="691"/>
      <c r="TWF63" s="691"/>
      <c r="TWG63" s="691"/>
      <c r="TWH63" s="691"/>
      <c r="TWI63" s="691"/>
      <c r="TWJ63" s="691"/>
      <c r="TWK63" s="691"/>
      <c r="TWL63" s="691"/>
      <c r="TWM63" s="691"/>
      <c r="TWN63" s="691"/>
      <c r="TWO63" s="691"/>
      <c r="TWP63" s="691"/>
      <c r="TWQ63" s="691"/>
      <c r="TWR63" s="691"/>
      <c r="TWS63" s="691"/>
      <c r="TWT63" s="691"/>
      <c r="TWU63" s="691"/>
      <c r="TWV63" s="691"/>
      <c r="TWW63" s="691"/>
      <c r="TWX63" s="691"/>
      <c r="TWY63" s="691"/>
      <c r="TWZ63" s="691"/>
      <c r="TXA63" s="691"/>
      <c r="TXB63" s="691"/>
      <c r="TXC63" s="691"/>
      <c r="TXD63" s="691"/>
      <c r="TXE63" s="691"/>
      <c r="TXF63" s="691"/>
      <c r="TXG63" s="691"/>
      <c r="TXH63" s="691"/>
      <c r="TXI63" s="691"/>
      <c r="TXJ63" s="691"/>
      <c r="TXK63" s="691"/>
      <c r="TXL63" s="691"/>
      <c r="TXM63" s="691"/>
      <c r="TXN63" s="691"/>
      <c r="TXO63" s="691"/>
      <c r="TXP63" s="691"/>
      <c r="TXQ63" s="691"/>
      <c r="TXR63" s="691"/>
      <c r="TXS63" s="691"/>
      <c r="TXT63" s="691"/>
      <c r="TXU63" s="691"/>
      <c r="TXV63" s="691"/>
      <c r="TXW63" s="691"/>
      <c r="TXX63" s="691"/>
      <c r="TXY63" s="691"/>
      <c r="TXZ63" s="691"/>
      <c r="TYA63" s="691"/>
      <c r="TYB63" s="691"/>
      <c r="TYC63" s="691"/>
      <c r="TYD63" s="691"/>
      <c r="TYE63" s="691"/>
      <c r="TYF63" s="691"/>
      <c r="TYG63" s="691"/>
      <c r="TYH63" s="691"/>
      <c r="TYI63" s="691"/>
      <c r="TYJ63" s="691"/>
      <c r="TYK63" s="691"/>
      <c r="TYL63" s="691"/>
      <c r="TYM63" s="691"/>
      <c r="TYN63" s="691"/>
      <c r="TYO63" s="691"/>
      <c r="TYP63" s="691"/>
      <c r="TYQ63" s="691"/>
      <c r="TYR63" s="691"/>
      <c r="TYS63" s="691"/>
      <c r="TYT63" s="691"/>
      <c r="TYU63" s="691"/>
      <c r="TYV63" s="691"/>
      <c r="TYW63" s="691"/>
      <c r="TYX63" s="691"/>
      <c r="TYY63" s="691"/>
      <c r="TYZ63" s="691"/>
      <c r="TZA63" s="691"/>
      <c r="TZB63" s="691"/>
      <c r="TZC63" s="691"/>
      <c r="TZD63" s="691"/>
      <c r="TZE63" s="691"/>
      <c r="TZF63" s="691"/>
      <c r="TZG63" s="691"/>
      <c r="TZH63" s="691"/>
      <c r="TZI63" s="691"/>
      <c r="TZJ63" s="691"/>
      <c r="TZK63" s="691"/>
      <c r="TZL63" s="691"/>
      <c r="TZM63" s="691"/>
      <c r="TZN63" s="691"/>
      <c r="TZO63" s="691"/>
      <c r="TZP63" s="691"/>
      <c r="TZQ63" s="691"/>
      <c r="TZR63" s="691"/>
      <c r="TZS63" s="691"/>
      <c r="TZT63" s="691"/>
      <c r="TZU63" s="691"/>
      <c r="TZV63" s="691"/>
      <c r="TZW63" s="691"/>
      <c r="TZX63" s="691"/>
      <c r="TZY63" s="691"/>
      <c r="TZZ63" s="691"/>
      <c r="UAA63" s="691"/>
      <c r="UAB63" s="691"/>
      <c r="UAC63" s="691"/>
      <c r="UAD63" s="691"/>
      <c r="UAE63" s="691"/>
      <c r="UAF63" s="691"/>
      <c r="UAG63" s="691"/>
      <c r="UAH63" s="691"/>
      <c r="UAI63" s="691"/>
      <c r="UAJ63" s="691"/>
      <c r="UAK63" s="691"/>
      <c r="UAL63" s="691"/>
      <c r="UAM63" s="691"/>
      <c r="UAN63" s="691"/>
      <c r="UAO63" s="691"/>
      <c r="UAP63" s="691"/>
      <c r="UAQ63" s="691"/>
      <c r="UAR63" s="691"/>
      <c r="UAS63" s="691"/>
      <c r="UAT63" s="691"/>
      <c r="UAU63" s="691"/>
      <c r="UAV63" s="691"/>
      <c r="UAW63" s="691"/>
      <c r="UAX63" s="691"/>
      <c r="UAY63" s="691"/>
      <c r="UAZ63" s="691"/>
      <c r="UBA63" s="691"/>
      <c r="UBB63" s="691"/>
      <c r="UBC63" s="691"/>
      <c r="UBD63" s="691"/>
      <c r="UBE63" s="691"/>
      <c r="UBF63" s="691"/>
      <c r="UBG63" s="691"/>
      <c r="UBH63" s="691"/>
      <c r="UBI63" s="691"/>
      <c r="UBJ63" s="691"/>
      <c r="UBK63" s="691"/>
      <c r="UBL63" s="691"/>
      <c r="UBM63" s="691"/>
      <c r="UBN63" s="691"/>
      <c r="UBO63" s="691"/>
      <c r="UBP63" s="691"/>
      <c r="UBQ63" s="691"/>
      <c r="UBR63" s="691"/>
      <c r="UBS63" s="691"/>
      <c r="UBT63" s="691"/>
      <c r="UBU63" s="691"/>
      <c r="UBV63" s="691"/>
      <c r="UBW63" s="691"/>
      <c r="UBX63" s="691"/>
      <c r="UBY63" s="691"/>
      <c r="UBZ63" s="691"/>
      <c r="UCA63" s="691"/>
      <c r="UCB63" s="691"/>
      <c r="UCC63" s="691"/>
      <c r="UCD63" s="691"/>
      <c r="UCE63" s="691"/>
      <c r="UCF63" s="691"/>
      <c r="UCG63" s="691"/>
      <c r="UCH63" s="691"/>
      <c r="UCI63" s="691"/>
      <c r="UCJ63" s="691"/>
      <c r="UCK63" s="691"/>
      <c r="UCL63" s="691"/>
      <c r="UCM63" s="691"/>
      <c r="UCN63" s="691"/>
      <c r="UCO63" s="691"/>
      <c r="UCP63" s="691"/>
      <c r="UCQ63" s="691"/>
      <c r="UCR63" s="691"/>
      <c r="UCS63" s="691"/>
      <c r="UCT63" s="691"/>
      <c r="UCU63" s="691"/>
      <c r="UCV63" s="691"/>
      <c r="UCW63" s="691"/>
      <c r="UCX63" s="691"/>
      <c r="UCY63" s="691"/>
      <c r="UCZ63" s="691"/>
      <c r="UDA63" s="691"/>
      <c r="UDB63" s="691"/>
      <c r="UDC63" s="691"/>
      <c r="UDD63" s="691"/>
      <c r="UDE63" s="691"/>
      <c r="UDF63" s="691"/>
      <c r="UDG63" s="691"/>
      <c r="UDH63" s="691"/>
      <c r="UDI63" s="691"/>
      <c r="UDJ63" s="691"/>
      <c r="UDK63" s="691"/>
      <c r="UDL63" s="691"/>
      <c r="UDM63" s="691"/>
      <c r="UDN63" s="691"/>
      <c r="UDO63" s="691"/>
      <c r="UDP63" s="691"/>
      <c r="UDQ63" s="691"/>
      <c r="UDR63" s="691"/>
      <c r="UDS63" s="691"/>
      <c r="UDT63" s="691"/>
      <c r="UDU63" s="691"/>
      <c r="UDV63" s="691"/>
      <c r="UDW63" s="691"/>
      <c r="UDX63" s="691"/>
      <c r="UDY63" s="691"/>
      <c r="UDZ63" s="691"/>
      <c r="UEA63" s="691"/>
      <c r="UEB63" s="691"/>
      <c r="UEC63" s="691"/>
      <c r="UED63" s="691"/>
      <c r="UEE63" s="691"/>
      <c r="UEF63" s="691"/>
      <c r="UEG63" s="691"/>
      <c r="UEH63" s="691"/>
      <c r="UEI63" s="691"/>
      <c r="UEJ63" s="691"/>
      <c r="UEK63" s="691"/>
      <c r="UEL63" s="691"/>
      <c r="UEM63" s="691"/>
      <c r="UEN63" s="691"/>
      <c r="UEO63" s="691"/>
      <c r="UEP63" s="691"/>
      <c r="UEQ63" s="691"/>
      <c r="UER63" s="691"/>
      <c r="UES63" s="691"/>
      <c r="UET63" s="691"/>
      <c r="UEU63" s="691"/>
      <c r="UEV63" s="691"/>
      <c r="UEW63" s="691"/>
      <c r="UEX63" s="691"/>
      <c r="UEY63" s="691"/>
      <c r="UEZ63" s="691"/>
      <c r="UFA63" s="691"/>
      <c r="UFB63" s="691"/>
      <c r="UFC63" s="691"/>
      <c r="UFD63" s="691"/>
      <c r="UFE63" s="691"/>
      <c r="UFF63" s="691"/>
      <c r="UFG63" s="691"/>
      <c r="UFH63" s="691"/>
      <c r="UFI63" s="691"/>
      <c r="UFJ63" s="691"/>
      <c r="UFK63" s="691"/>
      <c r="UFL63" s="691"/>
      <c r="UFM63" s="691"/>
      <c r="UFN63" s="691"/>
      <c r="UFO63" s="691"/>
      <c r="UFP63" s="691"/>
      <c r="UFQ63" s="691"/>
      <c r="UFR63" s="691"/>
      <c r="UFS63" s="691"/>
      <c r="UFT63" s="691"/>
      <c r="UFU63" s="691"/>
      <c r="UFV63" s="691"/>
      <c r="UFW63" s="691"/>
      <c r="UFX63" s="691"/>
      <c r="UFY63" s="691"/>
      <c r="UFZ63" s="691"/>
      <c r="UGA63" s="691"/>
      <c r="UGB63" s="691"/>
      <c r="UGC63" s="691"/>
      <c r="UGD63" s="691"/>
      <c r="UGE63" s="691"/>
      <c r="UGF63" s="691"/>
      <c r="UGG63" s="691"/>
      <c r="UGH63" s="691"/>
      <c r="UGI63" s="691"/>
      <c r="UGJ63" s="691"/>
      <c r="UGK63" s="691"/>
      <c r="UGL63" s="691"/>
      <c r="UGM63" s="691"/>
      <c r="UGN63" s="691"/>
      <c r="UGO63" s="691"/>
      <c r="UGP63" s="691"/>
      <c r="UGQ63" s="691"/>
      <c r="UGR63" s="691"/>
      <c r="UGS63" s="691"/>
      <c r="UGT63" s="691"/>
      <c r="UGU63" s="691"/>
      <c r="UGV63" s="691"/>
      <c r="UGW63" s="691"/>
      <c r="UGX63" s="691"/>
      <c r="UGY63" s="691"/>
      <c r="UGZ63" s="691"/>
      <c r="UHA63" s="691"/>
      <c r="UHB63" s="691"/>
      <c r="UHC63" s="691"/>
      <c r="UHD63" s="691"/>
      <c r="UHE63" s="691"/>
      <c r="UHF63" s="691"/>
      <c r="UHG63" s="691"/>
      <c r="UHH63" s="691"/>
      <c r="UHI63" s="691"/>
      <c r="UHJ63" s="691"/>
      <c r="UHK63" s="691"/>
      <c r="UHL63" s="691"/>
      <c r="UHM63" s="691"/>
      <c r="UHN63" s="691"/>
      <c r="UHO63" s="691"/>
      <c r="UHP63" s="691"/>
      <c r="UHQ63" s="691"/>
      <c r="UHR63" s="691"/>
      <c r="UHS63" s="691"/>
      <c r="UHT63" s="691"/>
      <c r="UHU63" s="691"/>
      <c r="UHV63" s="691"/>
      <c r="UHW63" s="691"/>
      <c r="UHX63" s="691"/>
      <c r="UHY63" s="691"/>
      <c r="UHZ63" s="691"/>
      <c r="UIA63" s="691"/>
      <c r="UIB63" s="691"/>
      <c r="UIC63" s="691"/>
      <c r="UID63" s="691"/>
      <c r="UIE63" s="691"/>
      <c r="UIF63" s="691"/>
      <c r="UIG63" s="691"/>
      <c r="UIH63" s="691"/>
      <c r="UII63" s="691"/>
      <c r="UIJ63" s="691"/>
      <c r="UIK63" s="691"/>
      <c r="UIL63" s="691"/>
      <c r="UIM63" s="691"/>
      <c r="UIN63" s="691"/>
      <c r="UIO63" s="691"/>
      <c r="UIP63" s="691"/>
      <c r="UIQ63" s="691"/>
      <c r="UIR63" s="691"/>
      <c r="UIS63" s="691"/>
      <c r="UIT63" s="691"/>
      <c r="UIU63" s="691"/>
      <c r="UIV63" s="691"/>
      <c r="UIW63" s="691"/>
      <c r="UIX63" s="691"/>
      <c r="UIY63" s="691"/>
      <c r="UIZ63" s="691"/>
      <c r="UJA63" s="691"/>
      <c r="UJB63" s="691"/>
      <c r="UJC63" s="691"/>
      <c r="UJD63" s="691"/>
      <c r="UJE63" s="691"/>
      <c r="UJF63" s="691"/>
      <c r="UJG63" s="691"/>
      <c r="UJH63" s="691"/>
      <c r="UJI63" s="691"/>
      <c r="UJJ63" s="691"/>
      <c r="UJK63" s="691"/>
      <c r="UJL63" s="691"/>
      <c r="UJM63" s="691"/>
      <c r="UJN63" s="691"/>
      <c r="UJO63" s="691"/>
      <c r="UJP63" s="691"/>
      <c r="UJQ63" s="691"/>
      <c r="UJR63" s="691"/>
      <c r="UJS63" s="691"/>
      <c r="UJT63" s="691"/>
      <c r="UJU63" s="691"/>
      <c r="UJV63" s="691"/>
      <c r="UJW63" s="691"/>
      <c r="UJX63" s="691"/>
      <c r="UJY63" s="691"/>
      <c r="UJZ63" s="691"/>
      <c r="UKA63" s="691"/>
      <c r="UKB63" s="691"/>
      <c r="UKC63" s="691"/>
      <c r="UKD63" s="691"/>
      <c r="UKE63" s="691"/>
      <c r="UKF63" s="691"/>
      <c r="UKG63" s="691"/>
      <c r="UKH63" s="691"/>
      <c r="UKI63" s="691"/>
      <c r="UKJ63" s="691"/>
      <c r="UKK63" s="691"/>
      <c r="UKL63" s="691"/>
      <c r="UKM63" s="691"/>
      <c r="UKN63" s="691"/>
      <c r="UKO63" s="691"/>
      <c r="UKP63" s="691"/>
      <c r="UKQ63" s="691"/>
      <c r="UKR63" s="691"/>
      <c r="UKS63" s="691"/>
      <c r="UKT63" s="691"/>
      <c r="UKU63" s="691"/>
      <c r="UKV63" s="691"/>
      <c r="UKW63" s="691"/>
      <c r="UKX63" s="691"/>
      <c r="UKY63" s="691"/>
      <c r="UKZ63" s="691"/>
      <c r="ULA63" s="691"/>
      <c r="ULB63" s="691"/>
      <c r="ULC63" s="691"/>
      <c r="ULD63" s="691"/>
      <c r="ULE63" s="691"/>
      <c r="ULF63" s="691"/>
      <c r="ULG63" s="691"/>
      <c r="ULH63" s="691"/>
      <c r="ULI63" s="691"/>
      <c r="ULJ63" s="691"/>
      <c r="ULK63" s="691"/>
      <c r="ULL63" s="691"/>
      <c r="ULM63" s="691"/>
      <c r="ULN63" s="691"/>
      <c r="ULO63" s="691"/>
      <c r="ULP63" s="691"/>
      <c r="ULQ63" s="691"/>
      <c r="ULR63" s="691"/>
      <c r="ULS63" s="691"/>
      <c r="ULT63" s="691"/>
      <c r="ULU63" s="691"/>
      <c r="ULV63" s="691"/>
      <c r="ULW63" s="691"/>
      <c r="ULX63" s="691"/>
      <c r="ULY63" s="691"/>
      <c r="ULZ63" s="691"/>
      <c r="UMA63" s="691"/>
      <c r="UMB63" s="691"/>
      <c r="UMC63" s="691"/>
      <c r="UMD63" s="691"/>
      <c r="UME63" s="691"/>
      <c r="UMF63" s="691"/>
      <c r="UMG63" s="691"/>
      <c r="UMH63" s="691"/>
      <c r="UMI63" s="691"/>
      <c r="UMJ63" s="691"/>
      <c r="UMK63" s="691"/>
      <c r="UML63" s="691"/>
      <c r="UMM63" s="691"/>
      <c r="UMN63" s="691"/>
      <c r="UMO63" s="691"/>
      <c r="UMP63" s="691"/>
      <c r="UMQ63" s="691"/>
      <c r="UMR63" s="691"/>
      <c r="UMS63" s="691"/>
      <c r="UMT63" s="691"/>
      <c r="UMU63" s="691"/>
      <c r="UMV63" s="691"/>
      <c r="UMW63" s="691"/>
      <c r="UMX63" s="691"/>
      <c r="UMY63" s="691"/>
      <c r="UMZ63" s="691"/>
      <c r="UNA63" s="691"/>
      <c r="UNB63" s="691"/>
      <c r="UNC63" s="691"/>
      <c r="UND63" s="691"/>
      <c r="UNE63" s="691"/>
      <c r="UNF63" s="691"/>
      <c r="UNG63" s="691"/>
      <c r="UNH63" s="691"/>
      <c r="UNI63" s="691"/>
      <c r="UNJ63" s="691"/>
      <c r="UNK63" s="691"/>
      <c r="UNL63" s="691"/>
      <c r="UNM63" s="691"/>
      <c r="UNN63" s="691"/>
      <c r="UNO63" s="691"/>
      <c r="UNP63" s="691"/>
      <c r="UNQ63" s="691"/>
      <c r="UNR63" s="691"/>
      <c r="UNS63" s="691"/>
      <c r="UNT63" s="691"/>
      <c r="UNU63" s="691"/>
      <c r="UNV63" s="691"/>
      <c r="UNW63" s="691"/>
      <c r="UNX63" s="691"/>
      <c r="UNY63" s="691"/>
      <c r="UNZ63" s="691"/>
      <c r="UOA63" s="691"/>
      <c r="UOB63" s="691"/>
      <c r="UOC63" s="691"/>
      <c r="UOD63" s="691"/>
      <c r="UOE63" s="691"/>
      <c r="UOF63" s="691"/>
      <c r="UOG63" s="691"/>
      <c r="UOH63" s="691"/>
      <c r="UOI63" s="691"/>
      <c r="UOJ63" s="691"/>
      <c r="UOK63" s="691"/>
      <c r="UOL63" s="691"/>
      <c r="UOM63" s="691"/>
      <c r="UON63" s="691"/>
      <c r="UOO63" s="691"/>
      <c r="UOP63" s="691"/>
      <c r="UOQ63" s="691"/>
      <c r="UOR63" s="691"/>
      <c r="UOS63" s="691"/>
      <c r="UOT63" s="691"/>
      <c r="UOU63" s="691"/>
      <c r="UOV63" s="691"/>
      <c r="UOW63" s="691"/>
      <c r="UOX63" s="691"/>
      <c r="UOY63" s="691"/>
      <c r="UOZ63" s="691"/>
      <c r="UPA63" s="691"/>
      <c r="UPB63" s="691"/>
      <c r="UPC63" s="691"/>
      <c r="UPD63" s="691"/>
      <c r="UPE63" s="691"/>
      <c r="UPF63" s="691"/>
      <c r="UPG63" s="691"/>
      <c r="UPH63" s="691"/>
      <c r="UPI63" s="691"/>
      <c r="UPJ63" s="691"/>
      <c r="UPK63" s="691"/>
      <c r="UPL63" s="691"/>
      <c r="UPM63" s="691"/>
      <c r="UPN63" s="691"/>
      <c r="UPO63" s="691"/>
      <c r="UPP63" s="691"/>
      <c r="UPQ63" s="691"/>
      <c r="UPR63" s="691"/>
      <c r="UPS63" s="691"/>
      <c r="UPT63" s="691"/>
      <c r="UPU63" s="691"/>
      <c r="UPV63" s="691"/>
      <c r="UPW63" s="691"/>
      <c r="UPX63" s="691"/>
      <c r="UPY63" s="691"/>
      <c r="UPZ63" s="691"/>
      <c r="UQA63" s="691"/>
      <c r="UQB63" s="691"/>
      <c r="UQC63" s="691"/>
      <c r="UQD63" s="691"/>
      <c r="UQE63" s="691"/>
      <c r="UQF63" s="691"/>
      <c r="UQG63" s="691"/>
      <c r="UQH63" s="691"/>
      <c r="UQI63" s="691"/>
      <c r="UQJ63" s="691"/>
      <c r="UQK63" s="691"/>
      <c r="UQL63" s="691"/>
      <c r="UQM63" s="691"/>
      <c r="UQN63" s="691"/>
      <c r="UQO63" s="691"/>
      <c r="UQP63" s="691"/>
      <c r="UQQ63" s="691"/>
      <c r="UQR63" s="691"/>
      <c r="UQS63" s="691"/>
      <c r="UQT63" s="691"/>
      <c r="UQU63" s="691"/>
      <c r="UQV63" s="691"/>
      <c r="UQW63" s="691"/>
      <c r="UQX63" s="691"/>
      <c r="UQY63" s="691"/>
      <c r="UQZ63" s="691"/>
      <c r="URA63" s="691"/>
      <c r="URB63" s="691"/>
      <c r="URC63" s="691"/>
      <c r="URD63" s="691"/>
      <c r="URE63" s="691"/>
      <c r="URF63" s="691"/>
      <c r="URG63" s="691"/>
      <c r="URH63" s="691"/>
      <c r="URI63" s="691"/>
      <c r="URJ63" s="691"/>
      <c r="URK63" s="691"/>
      <c r="URL63" s="691"/>
      <c r="URM63" s="691"/>
      <c r="URN63" s="691"/>
      <c r="URO63" s="691"/>
      <c r="URP63" s="691"/>
      <c r="URQ63" s="691"/>
      <c r="URR63" s="691"/>
      <c r="URS63" s="691"/>
      <c r="URT63" s="691"/>
      <c r="URU63" s="691"/>
      <c r="URV63" s="691"/>
      <c r="URW63" s="691"/>
      <c r="URX63" s="691"/>
      <c r="URY63" s="691"/>
      <c r="URZ63" s="691"/>
      <c r="USA63" s="691"/>
      <c r="USB63" s="691"/>
      <c r="USC63" s="691"/>
      <c r="USD63" s="691"/>
      <c r="USE63" s="691"/>
      <c r="USF63" s="691"/>
      <c r="USG63" s="691"/>
      <c r="USH63" s="691"/>
      <c r="USI63" s="691"/>
      <c r="USJ63" s="691"/>
      <c r="USK63" s="691"/>
      <c r="USL63" s="691"/>
      <c r="USM63" s="691"/>
      <c r="USN63" s="691"/>
      <c r="USO63" s="691"/>
      <c r="USP63" s="691"/>
      <c r="USQ63" s="691"/>
      <c r="USR63" s="691"/>
      <c r="USS63" s="691"/>
      <c r="UST63" s="691"/>
      <c r="USU63" s="691"/>
      <c r="USV63" s="691"/>
      <c r="USW63" s="691"/>
      <c r="USX63" s="691"/>
      <c r="USY63" s="691"/>
      <c r="USZ63" s="691"/>
      <c r="UTA63" s="691"/>
      <c r="UTB63" s="691"/>
      <c r="UTC63" s="691"/>
      <c r="UTD63" s="691"/>
      <c r="UTE63" s="691"/>
      <c r="UTF63" s="691"/>
      <c r="UTG63" s="691"/>
      <c r="UTH63" s="691"/>
      <c r="UTI63" s="691"/>
      <c r="UTJ63" s="691"/>
      <c r="UTK63" s="691"/>
      <c r="UTL63" s="691"/>
      <c r="UTM63" s="691"/>
      <c r="UTN63" s="691"/>
      <c r="UTO63" s="691"/>
      <c r="UTP63" s="691"/>
      <c r="UTQ63" s="691"/>
      <c r="UTR63" s="691"/>
      <c r="UTS63" s="691"/>
      <c r="UTT63" s="691"/>
      <c r="UTU63" s="691"/>
      <c r="UTV63" s="691"/>
      <c r="UTW63" s="691"/>
      <c r="UTX63" s="691"/>
      <c r="UTY63" s="691"/>
      <c r="UTZ63" s="691"/>
      <c r="UUA63" s="691"/>
      <c r="UUB63" s="691"/>
      <c r="UUC63" s="691"/>
      <c r="UUD63" s="691"/>
      <c r="UUE63" s="691"/>
      <c r="UUF63" s="691"/>
      <c r="UUG63" s="691"/>
      <c r="UUH63" s="691"/>
      <c r="UUI63" s="691"/>
      <c r="UUJ63" s="691"/>
      <c r="UUK63" s="691"/>
      <c r="UUL63" s="691"/>
      <c r="UUM63" s="691"/>
      <c r="UUN63" s="691"/>
      <c r="UUO63" s="691"/>
      <c r="UUP63" s="691"/>
      <c r="UUQ63" s="691"/>
      <c r="UUR63" s="691"/>
      <c r="UUS63" s="691"/>
      <c r="UUT63" s="691"/>
      <c r="UUU63" s="691"/>
      <c r="UUV63" s="691"/>
      <c r="UUW63" s="691"/>
      <c r="UUX63" s="691"/>
      <c r="UUY63" s="691"/>
      <c r="UUZ63" s="691"/>
      <c r="UVA63" s="691"/>
      <c r="UVB63" s="691"/>
      <c r="UVC63" s="691"/>
      <c r="UVD63" s="691"/>
      <c r="UVE63" s="691"/>
      <c r="UVF63" s="691"/>
      <c r="UVG63" s="691"/>
      <c r="UVH63" s="691"/>
      <c r="UVI63" s="691"/>
      <c r="UVJ63" s="691"/>
      <c r="UVK63" s="691"/>
      <c r="UVL63" s="691"/>
      <c r="UVM63" s="691"/>
      <c r="UVN63" s="691"/>
      <c r="UVO63" s="691"/>
      <c r="UVP63" s="691"/>
      <c r="UVQ63" s="691"/>
      <c r="UVR63" s="691"/>
      <c r="UVS63" s="691"/>
      <c r="UVT63" s="691"/>
      <c r="UVU63" s="691"/>
      <c r="UVV63" s="691"/>
      <c r="UVW63" s="691"/>
      <c r="UVX63" s="691"/>
      <c r="UVY63" s="691"/>
      <c r="UVZ63" s="691"/>
      <c r="UWA63" s="691"/>
      <c r="UWB63" s="691"/>
      <c r="UWC63" s="691"/>
      <c r="UWD63" s="691"/>
      <c r="UWE63" s="691"/>
      <c r="UWF63" s="691"/>
      <c r="UWG63" s="691"/>
      <c r="UWH63" s="691"/>
      <c r="UWI63" s="691"/>
      <c r="UWJ63" s="691"/>
      <c r="UWK63" s="691"/>
      <c r="UWL63" s="691"/>
      <c r="UWM63" s="691"/>
      <c r="UWN63" s="691"/>
      <c r="UWO63" s="691"/>
      <c r="UWP63" s="691"/>
      <c r="UWQ63" s="691"/>
      <c r="UWR63" s="691"/>
      <c r="UWS63" s="691"/>
      <c r="UWT63" s="691"/>
      <c r="UWU63" s="691"/>
      <c r="UWV63" s="691"/>
      <c r="UWW63" s="691"/>
      <c r="UWX63" s="691"/>
      <c r="UWY63" s="691"/>
      <c r="UWZ63" s="691"/>
      <c r="UXA63" s="691"/>
      <c r="UXB63" s="691"/>
      <c r="UXC63" s="691"/>
      <c r="UXD63" s="691"/>
      <c r="UXE63" s="691"/>
      <c r="UXF63" s="691"/>
      <c r="UXG63" s="691"/>
      <c r="UXH63" s="691"/>
      <c r="UXI63" s="691"/>
      <c r="UXJ63" s="691"/>
      <c r="UXK63" s="691"/>
      <c r="UXL63" s="691"/>
      <c r="UXM63" s="691"/>
      <c r="UXN63" s="691"/>
      <c r="UXO63" s="691"/>
      <c r="UXP63" s="691"/>
      <c r="UXQ63" s="691"/>
      <c r="UXR63" s="691"/>
      <c r="UXS63" s="691"/>
      <c r="UXT63" s="691"/>
      <c r="UXU63" s="691"/>
      <c r="UXV63" s="691"/>
      <c r="UXW63" s="691"/>
      <c r="UXX63" s="691"/>
      <c r="UXY63" s="691"/>
      <c r="UXZ63" s="691"/>
      <c r="UYA63" s="691"/>
      <c r="UYB63" s="691"/>
      <c r="UYC63" s="691"/>
      <c r="UYD63" s="691"/>
      <c r="UYE63" s="691"/>
      <c r="UYF63" s="691"/>
      <c r="UYG63" s="691"/>
      <c r="UYH63" s="691"/>
      <c r="UYI63" s="691"/>
      <c r="UYJ63" s="691"/>
      <c r="UYK63" s="691"/>
      <c r="UYL63" s="691"/>
      <c r="UYM63" s="691"/>
      <c r="UYN63" s="691"/>
      <c r="UYO63" s="691"/>
      <c r="UYP63" s="691"/>
      <c r="UYQ63" s="691"/>
      <c r="UYR63" s="691"/>
      <c r="UYS63" s="691"/>
      <c r="UYT63" s="691"/>
      <c r="UYU63" s="691"/>
      <c r="UYV63" s="691"/>
      <c r="UYW63" s="691"/>
      <c r="UYX63" s="691"/>
      <c r="UYY63" s="691"/>
      <c r="UYZ63" s="691"/>
      <c r="UZA63" s="691"/>
      <c r="UZB63" s="691"/>
      <c r="UZC63" s="691"/>
      <c r="UZD63" s="691"/>
      <c r="UZE63" s="691"/>
      <c r="UZF63" s="691"/>
      <c r="UZG63" s="691"/>
      <c r="UZH63" s="691"/>
      <c r="UZI63" s="691"/>
      <c r="UZJ63" s="691"/>
      <c r="UZK63" s="691"/>
      <c r="UZL63" s="691"/>
      <c r="UZM63" s="691"/>
      <c r="UZN63" s="691"/>
      <c r="UZO63" s="691"/>
      <c r="UZP63" s="691"/>
      <c r="UZQ63" s="691"/>
      <c r="UZR63" s="691"/>
      <c r="UZS63" s="691"/>
      <c r="UZT63" s="691"/>
      <c r="UZU63" s="691"/>
      <c r="UZV63" s="691"/>
      <c r="UZW63" s="691"/>
      <c r="UZX63" s="691"/>
      <c r="UZY63" s="691"/>
      <c r="UZZ63" s="691"/>
      <c r="VAA63" s="691"/>
      <c r="VAB63" s="691"/>
      <c r="VAC63" s="691"/>
      <c r="VAD63" s="691"/>
      <c r="VAE63" s="691"/>
      <c r="VAF63" s="691"/>
      <c r="VAG63" s="691"/>
      <c r="VAH63" s="691"/>
      <c r="VAI63" s="691"/>
      <c r="VAJ63" s="691"/>
      <c r="VAK63" s="691"/>
      <c r="VAL63" s="691"/>
      <c r="VAM63" s="691"/>
      <c r="VAN63" s="691"/>
      <c r="VAO63" s="691"/>
      <c r="VAP63" s="691"/>
      <c r="VAQ63" s="691"/>
      <c r="VAR63" s="691"/>
      <c r="VAS63" s="691"/>
      <c r="VAT63" s="691"/>
      <c r="VAU63" s="691"/>
      <c r="VAV63" s="691"/>
      <c r="VAW63" s="691"/>
      <c r="VAX63" s="691"/>
      <c r="VAY63" s="691"/>
      <c r="VAZ63" s="691"/>
      <c r="VBA63" s="691"/>
      <c r="VBB63" s="691"/>
      <c r="VBC63" s="691"/>
      <c r="VBD63" s="691"/>
      <c r="VBE63" s="691"/>
      <c r="VBF63" s="691"/>
      <c r="VBG63" s="691"/>
      <c r="VBH63" s="691"/>
      <c r="VBI63" s="691"/>
      <c r="VBJ63" s="691"/>
      <c r="VBK63" s="691"/>
      <c r="VBL63" s="691"/>
      <c r="VBM63" s="691"/>
      <c r="VBN63" s="691"/>
      <c r="VBO63" s="691"/>
      <c r="VBP63" s="691"/>
      <c r="VBQ63" s="691"/>
      <c r="VBR63" s="691"/>
      <c r="VBS63" s="691"/>
      <c r="VBT63" s="691"/>
      <c r="VBU63" s="691"/>
      <c r="VBV63" s="691"/>
      <c r="VBW63" s="691"/>
      <c r="VBX63" s="691"/>
      <c r="VBY63" s="691"/>
      <c r="VBZ63" s="691"/>
      <c r="VCA63" s="691"/>
      <c r="VCB63" s="691"/>
      <c r="VCC63" s="691"/>
      <c r="VCD63" s="691"/>
      <c r="VCE63" s="691"/>
      <c r="VCF63" s="691"/>
      <c r="VCG63" s="691"/>
      <c r="VCH63" s="691"/>
      <c r="VCI63" s="691"/>
      <c r="VCJ63" s="691"/>
      <c r="VCK63" s="691"/>
      <c r="VCL63" s="691"/>
      <c r="VCM63" s="691"/>
      <c r="VCN63" s="691"/>
      <c r="VCO63" s="691"/>
      <c r="VCP63" s="691"/>
      <c r="VCQ63" s="691"/>
      <c r="VCR63" s="691"/>
      <c r="VCS63" s="691"/>
      <c r="VCT63" s="691"/>
      <c r="VCU63" s="691"/>
      <c r="VCV63" s="691"/>
      <c r="VCW63" s="691"/>
      <c r="VCX63" s="691"/>
      <c r="VCY63" s="691"/>
      <c r="VCZ63" s="691"/>
      <c r="VDA63" s="691"/>
      <c r="VDB63" s="691"/>
      <c r="VDC63" s="691"/>
      <c r="VDD63" s="691"/>
      <c r="VDE63" s="691"/>
      <c r="VDF63" s="691"/>
      <c r="VDG63" s="691"/>
      <c r="VDH63" s="691"/>
      <c r="VDI63" s="691"/>
      <c r="VDJ63" s="691"/>
      <c r="VDK63" s="691"/>
      <c r="VDL63" s="691"/>
      <c r="VDM63" s="691"/>
      <c r="VDN63" s="691"/>
      <c r="VDO63" s="691"/>
      <c r="VDP63" s="691"/>
      <c r="VDQ63" s="691"/>
      <c r="VDR63" s="691"/>
      <c r="VDS63" s="691"/>
      <c r="VDT63" s="691"/>
      <c r="VDU63" s="691"/>
      <c r="VDV63" s="691"/>
      <c r="VDW63" s="691"/>
      <c r="VDX63" s="691"/>
      <c r="VDY63" s="691"/>
      <c r="VDZ63" s="691"/>
      <c r="VEA63" s="691"/>
      <c r="VEB63" s="691"/>
      <c r="VEC63" s="691"/>
      <c r="VED63" s="691"/>
      <c r="VEE63" s="691"/>
      <c r="VEF63" s="691"/>
      <c r="VEG63" s="691"/>
      <c r="VEH63" s="691"/>
      <c r="VEI63" s="691"/>
      <c r="VEJ63" s="691"/>
      <c r="VEK63" s="691"/>
      <c r="VEL63" s="691"/>
      <c r="VEM63" s="691"/>
      <c r="VEN63" s="691"/>
      <c r="VEO63" s="691"/>
      <c r="VEP63" s="691"/>
      <c r="VEQ63" s="691"/>
      <c r="VER63" s="691"/>
      <c r="VES63" s="691"/>
      <c r="VET63" s="691"/>
      <c r="VEU63" s="691"/>
      <c r="VEV63" s="691"/>
      <c r="VEW63" s="691"/>
      <c r="VEX63" s="691"/>
      <c r="VEY63" s="691"/>
      <c r="VEZ63" s="691"/>
      <c r="VFA63" s="691"/>
      <c r="VFB63" s="691"/>
      <c r="VFC63" s="691"/>
      <c r="VFD63" s="691"/>
      <c r="VFE63" s="691"/>
      <c r="VFF63" s="691"/>
      <c r="VFG63" s="691"/>
      <c r="VFH63" s="691"/>
      <c r="VFI63" s="691"/>
      <c r="VFJ63" s="691"/>
      <c r="VFK63" s="691"/>
      <c r="VFL63" s="691"/>
      <c r="VFM63" s="691"/>
      <c r="VFN63" s="691"/>
      <c r="VFO63" s="691"/>
      <c r="VFP63" s="691"/>
      <c r="VFQ63" s="691"/>
      <c r="VFR63" s="691"/>
      <c r="VFS63" s="691"/>
      <c r="VFT63" s="691"/>
      <c r="VFU63" s="691"/>
      <c r="VFV63" s="691"/>
      <c r="VFW63" s="691"/>
      <c r="VFX63" s="691"/>
      <c r="VFY63" s="691"/>
      <c r="VFZ63" s="691"/>
      <c r="VGA63" s="691"/>
      <c r="VGB63" s="691"/>
      <c r="VGC63" s="691"/>
      <c r="VGD63" s="691"/>
      <c r="VGE63" s="691"/>
      <c r="VGF63" s="691"/>
      <c r="VGG63" s="691"/>
      <c r="VGH63" s="691"/>
      <c r="VGI63" s="691"/>
      <c r="VGJ63" s="691"/>
      <c r="VGK63" s="691"/>
      <c r="VGL63" s="691"/>
      <c r="VGM63" s="691"/>
      <c r="VGN63" s="691"/>
      <c r="VGO63" s="691"/>
      <c r="VGP63" s="691"/>
      <c r="VGQ63" s="691"/>
      <c r="VGR63" s="691"/>
      <c r="VGS63" s="691"/>
      <c r="VGT63" s="691"/>
      <c r="VGU63" s="691"/>
      <c r="VGV63" s="691"/>
      <c r="VGW63" s="691"/>
      <c r="VGX63" s="691"/>
      <c r="VGY63" s="691"/>
      <c r="VGZ63" s="691"/>
      <c r="VHA63" s="691"/>
      <c r="VHB63" s="691"/>
      <c r="VHC63" s="691"/>
      <c r="VHD63" s="691"/>
      <c r="VHE63" s="691"/>
      <c r="VHF63" s="691"/>
      <c r="VHG63" s="691"/>
      <c r="VHH63" s="691"/>
      <c r="VHI63" s="691"/>
      <c r="VHJ63" s="691"/>
      <c r="VHK63" s="691"/>
      <c r="VHL63" s="691"/>
      <c r="VHM63" s="691"/>
      <c r="VHN63" s="691"/>
      <c r="VHO63" s="691"/>
      <c r="VHP63" s="691"/>
      <c r="VHQ63" s="691"/>
      <c r="VHR63" s="691"/>
      <c r="VHS63" s="691"/>
      <c r="VHT63" s="691"/>
      <c r="VHU63" s="691"/>
      <c r="VHV63" s="691"/>
      <c r="VHW63" s="691"/>
      <c r="VHX63" s="691"/>
      <c r="VHY63" s="691"/>
      <c r="VHZ63" s="691"/>
      <c r="VIA63" s="691"/>
      <c r="VIB63" s="691"/>
      <c r="VIC63" s="691"/>
      <c r="VID63" s="691"/>
      <c r="VIE63" s="691"/>
      <c r="VIF63" s="691"/>
      <c r="VIG63" s="691"/>
      <c r="VIH63" s="691"/>
      <c r="VII63" s="691"/>
      <c r="VIJ63" s="691"/>
      <c r="VIK63" s="691"/>
      <c r="VIL63" s="691"/>
      <c r="VIM63" s="691"/>
      <c r="VIN63" s="691"/>
      <c r="VIO63" s="691"/>
      <c r="VIP63" s="691"/>
      <c r="VIQ63" s="691"/>
      <c r="VIR63" s="691"/>
      <c r="VIS63" s="691"/>
      <c r="VIT63" s="691"/>
      <c r="VIU63" s="691"/>
      <c r="VIV63" s="691"/>
      <c r="VIW63" s="691"/>
      <c r="VIX63" s="691"/>
      <c r="VIY63" s="691"/>
      <c r="VIZ63" s="691"/>
      <c r="VJA63" s="691"/>
      <c r="VJB63" s="691"/>
      <c r="VJC63" s="691"/>
      <c r="VJD63" s="691"/>
      <c r="VJE63" s="691"/>
      <c r="VJF63" s="691"/>
      <c r="VJG63" s="691"/>
      <c r="VJH63" s="691"/>
      <c r="VJI63" s="691"/>
      <c r="VJJ63" s="691"/>
      <c r="VJK63" s="691"/>
      <c r="VJL63" s="691"/>
      <c r="VJM63" s="691"/>
      <c r="VJN63" s="691"/>
      <c r="VJO63" s="691"/>
      <c r="VJP63" s="691"/>
      <c r="VJQ63" s="691"/>
      <c r="VJR63" s="691"/>
      <c r="VJS63" s="691"/>
      <c r="VJT63" s="691"/>
      <c r="VJU63" s="691"/>
      <c r="VJV63" s="691"/>
      <c r="VJW63" s="691"/>
      <c r="VJX63" s="691"/>
      <c r="VJY63" s="691"/>
      <c r="VJZ63" s="691"/>
      <c r="VKA63" s="691"/>
      <c r="VKB63" s="691"/>
      <c r="VKC63" s="691"/>
      <c r="VKD63" s="691"/>
      <c r="VKE63" s="691"/>
      <c r="VKF63" s="691"/>
      <c r="VKG63" s="691"/>
      <c r="VKH63" s="691"/>
      <c r="VKI63" s="691"/>
      <c r="VKJ63" s="691"/>
      <c r="VKK63" s="691"/>
      <c r="VKL63" s="691"/>
      <c r="VKM63" s="691"/>
      <c r="VKN63" s="691"/>
      <c r="VKO63" s="691"/>
      <c r="VKP63" s="691"/>
      <c r="VKQ63" s="691"/>
      <c r="VKR63" s="691"/>
      <c r="VKS63" s="691"/>
      <c r="VKT63" s="691"/>
      <c r="VKU63" s="691"/>
      <c r="VKV63" s="691"/>
      <c r="VKW63" s="691"/>
      <c r="VKX63" s="691"/>
      <c r="VKY63" s="691"/>
      <c r="VKZ63" s="691"/>
      <c r="VLA63" s="691"/>
      <c r="VLB63" s="691"/>
      <c r="VLC63" s="691"/>
      <c r="VLD63" s="691"/>
      <c r="VLE63" s="691"/>
      <c r="VLF63" s="691"/>
      <c r="VLG63" s="691"/>
      <c r="VLH63" s="691"/>
      <c r="VLI63" s="691"/>
      <c r="VLJ63" s="691"/>
      <c r="VLK63" s="691"/>
      <c r="VLL63" s="691"/>
      <c r="VLM63" s="691"/>
      <c r="VLN63" s="691"/>
      <c r="VLO63" s="691"/>
      <c r="VLP63" s="691"/>
      <c r="VLQ63" s="691"/>
      <c r="VLR63" s="691"/>
      <c r="VLS63" s="691"/>
      <c r="VLT63" s="691"/>
      <c r="VLU63" s="691"/>
      <c r="VLV63" s="691"/>
      <c r="VLW63" s="691"/>
      <c r="VLX63" s="691"/>
      <c r="VLY63" s="691"/>
      <c r="VLZ63" s="691"/>
      <c r="VMA63" s="691"/>
      <c r="VMB63" s="691"/>
      <c r="VMC63" s="691"/>
      <c r="VMD63" s="691"/>
      <c r="VME63" s="691"/>
      <c r="VMF63" s="691"/>
      <c r="VMG63" s="691"/>
      <c r="VMH63" s="691"/>
      <c r="VMI63" s="691"/>
      <c r="VMJ63" s="691"/>
      <c r="VMK63" s="691"/>
      <c r="VML63" s="691"/>
      <c r="VMM63" s="691"/>
      <c r="VMN63" s="691"/>
      <c r="VMO63" s="691"/>
      <c r="VMP63" s="691"/>
      <c r="VMQ63" s="691"/>
      <c r="VMR63" s="691"/>
      <c r="VMS63" s="691"/>
      <c r="VMT63" s="691"/>
      <c r="VMU63" s="691"/>
      <c r="VMV63" s="691"/>
      <c r="VMW63" s="691"/>
      <c r="VMX63" s="691"/>
      <c r="VMY63" s="691"/>
      <c r="VMZ63" s="691"/>
      <c r="VNA63" s="691"/>
      <c r="VNB63" s="691"/>
      <c r="VNC63" s="691"/>
      <c r="VND63" s="691"/>
      <c r="VNE63" s="691"/>
      <c r="VNF63" s="691"/>
      <c r="VNG63" s="691"/>
      <c r="VNH63" s="691"/>
      <c r="VNI63" s="691"/>
      <c r="VNJ63" s="691"/>
      <c r="VNK63" s="691"/>
      <c r="VNL63" s="691"/>
      <c r="VNM63" s="691"/>
      <c r="VNN63" s="691"/>
      <c r="VNO63" s="691"/>
      <c r="VNP63" s="691"/>
      <c r="VNQ63" s="691"/>
      <c r="VNR63" s="691"/>
      <c r="VNS63" s="691"/>
      <c r="VNT63" s="691"/>
      <c r="VNU63" s="691"/>
      <c r="VNV63" s="691"/>
      <c r="VNW63" s="691"/>
      <c r="VNX63" s="691"/>
      <c r="VNY63" s="691"/>
      <c r="VNZ63" s="691"/>
      <c r="VOA63" s="691"/>
      <c r="VOB63" s="691"/>
      <c r="VOC63" s="691"/>
      <c r="VOD63" s="691"/>
      <c r="VOE63" s="691"/>
      <c r="VOF63" s="691"/>
      <c r="VOG63" s="691"/>
      <c r="VOH63" s="691"/>
      <c r="VOI63" s="691"/>
      <c r="VOJ63" s="691"/>
      <c r="VOK63" s="691"/>
      <c r="VOL63" s="691"/>
      <c r="VOM63" s="691"/>
      <c r="VON63" s="691"/>
      <c r="VOO63" s="691"/>
      <c r="VOP63" s="691"/>
      <c r="VOQ63" s="691"/>
      <c r="VOR63" s="691"/>
      <c r="VOS63" s="691"/>
      <c r="VOT63" s="691"/>
      <c r="VOU63" s="691"/>
      <c r="VOV63" s="691"/>
      <c r="VOW63" s="691"/>
      <c r="VOX63" s="691"/>
      <c r="VOY63" s="691"/>
      <c r="VOZ63" s="691"/>
      <c r="VPA63" s="691"/>
      <c r="VPB63" s="691"/>
      <c r="VPC63" s="691"/>
      <c r="VPD63" s="691"/>
      <c r="VPE63" s="691"/>
      <c r="VPF63" s="691"/>
      <c r="VPG63" s="691"/>
      <c r="VPH63" s="691"/>
      <c r="VPI63" s="691"/>
      <c r="VPJ63" s="691"/>
      <c r="VPK63" s="691"/>
      <c r="VPL63" s="691"/>
      <c r="VPM63" s="691"/>
      <c r="VPN63" s="691"/>
      <c r="VPO63" s="691"/>
      <c r="VPP63" s="691"/>
      <c r="VPQ63" s="691"/>
      <c r="VPR63" s="691"/>
      <c r="VPS63" s="691"/>
      <c r="VPT63" s="691"/>
      <c r="VPU63" s="691"/>
      <c r="VPV63" s="691"/>
      <c r="VPW63" s="691"/>
      <c r="VPX63" s="691"/>
      <c r="VPY63" s="691"/>
      <c r="VPZ63" s="691"/>
      <c r="VQA63" s="691"/>
      <c r="VQB63" s="691"/>
      <c r="VQC63" s="691"/>
      <c r="VQD63" s="691"/>
      <c r="VQE63" s="691"/>
      <c r="VQF63" s="691"/>
      <c r="VQG63" s="691"/>
      <c r="VQH63" s="691"/>
      <c r="VQI63" s="691"/>
      <c r="VQJ63" s="691"/>
      <c r="VQK63" s="691"/>
      <c r="VQL63" s="691"/>
      <c r="VQM63" s="691"/>
      <c r="VQN63" s="691"/>
      <c r="VQO63" s="691"/>
      <c r="VQP63" s="691"/>
      <c r="VQQ63" s="691"/>
      <c r="VQR63" s="691"/>
      <c r="VQS63" s="691"/>
      <c r="VQT63" s="691"/>
      <c r="VQU63" s="691"/>
      <c r="VQV63" s="691"/>
      <c r="VQW63" s="691"/>
      <c r="VQX63" s="691"/>
      <c r="VQY63" s="691"/>
      <c r="VQZ63" s="691"/>
      <c r="VRA63" s="691"/>
      <c r="VRB63" s="691"/>
      <c r="VRC63" s="691"/>
      <c r="VRD63" s="691"/>
      <c r="VRE63" s="691"/>
      <c r="VRF63" s="691"/>
      <c r="VRG63" s="691"/>
      <c r="VRH63" s="691"/>
      <c r="VRI63" s="691"/>
      <c r="VRJ63" s="691"/>
      <c r="VRK63" s="691"/>
      <c r="VRL63" s="691"/>
      <c r="VRM63" s="691"/>
      <c r="VRN63" s="691"/>
      <c r="VRO63" s="691"/>
      <c r="VRP63" s="691"/>
      <c r="VRQ63" s="691"/>
      <c r="VRR63" s="691"/>
      <c r="VRS63" s="691"/>
      <c r="VRT63" s="691"/>
      <c r="VRU63" s="691"/>
      <c r="VRV63" s="691"/>
      <c r="VRW63" s="691"/>
      <c r="VRX63" s="691"/>
      <c r="VRY63" s="691"/>
      <c r="VRZ63" s="691"/>
      <c r="VSA63" s="691"/>
      <c r="VSB63" s="691"/>
      <c r="VSC63" s="691"/>
      <c r="VSD63" s="691"/>
      <c r="VSE63" s="691"/>
      <c r="VSF63" s="691"/>
      <c r="VSG63" s="691"/>
      <c r="VSH63" s="691"/>
      <c r="VSI63" s="691"/>
      <c r="VSJ63" s="691"/>
      <c r="VSK63" s="691"/>
      <c r="VSL63" s="691"/>
      <c r="VSM63" s="691"/>
      <c r="VSN63" s="691"/>
      <c r="VSO63" s="691"/>
      <c r="VSP63" s="691"/>
      <c r="VSQ63" s="691"/>
      <c r="VSR63" s="691"/>
      <c r="VSS63" s="691"/>
      <c r="VST63" s="691"/>
      <c r="VSU63" s="691"/>
      <c r="VSV63" s="691"/>
      <c r="VSW63" s="691"/>
      <c r="VSX63" s="691"/>
      <c r="VSY63" s="691"/>
      <c r="VSZ63" s="691"/>
      <c r="VTA63" s="691"/>
      <c r="VTB63" s="691"/>
      <c r="VTC63" s="691"/>
      <c r="VTD63" s="691"/>
      <c r="VTE63" s="691"/>
      <c r="VTF63" s="691"/>
      <c r="VTG63" s="691"/>
      <c r="VTH63" s="691"/>
      <c r="VTI63" s="691"/>
      <c r="VTJ63" s="691"/>
      <c r="VTK63" s="691"/>
      <c r="VTL63" s="691"/>
      <c r="VTM63" s="691"/>
      <c r="VTN63" s="691"/>
      <c r="VTO63" s="691"/>
      <c r="VTP63" s="691"/>
      <c r="VTQ63" s="691"/>
      <c r="VTR63" s="691"/>
      <c r="VTS63" s="691"/>
      <c r="VTT63" s="691"/>
      <c r="VTU63" s="691"/>
      <c r="VTV63" s="691"/>
      <c r="VTW63" s="691"/>
      <c r="VTX63" s="691"/>
      <c r="VTY63" s="691"/>
      <c r="VTZ63" s="691"/>
      <c r="VUA63" s="691"/>
      <c r="VUB63" s="691"/>
      <c r="VUC63" s="691"/>
      <c r="VUD63" s="691"/>
      <c r="VUE63" s="691"/>
      <c r="VUF63" s="691"/>
      <c r="VUG63" s="691"/>
      <c r="VUH63" s="691"/>
      <c r="VUI63" s="691"/>
      <c r="VUJ63" s="691"/>
      <c r="VUK63" s="691"/>
      <c r="VUL63" s="691"/>
      <c r="VUM63" s="691"/>
      <c r="VUN63" s="691"/>
      <c r="VUO63" s="691"/>
      <c r="VUP63" s="691"/>
      <c r="VUQ63" s="691"/>
      <c r="VUR63" s="691"/>
      <c r="VUS63" s="691"/>
      <c r="VUT63" s="691"/>
      <c r="VUU63" s="691"/>
      <c r="VUV63" s="691"/>
      <c r="VUW63" s="691"/>
      <c r="VUX63" s="691"/>
      <c r="VUY63" s="691"/>
      <c r="VUZ63" s="691"/>
      <c r="VVA63" s="691"/>
      <c r="VVB63" s="691"/>
      <c r="VVC63" s="691"/>
      <c r="VVD63" s="691"/>
      <c r="VVE63" s="691"/>
      <c r="VVF63" s="691"/>
      <c r="VVG63" s="691"/>
      <c r="VVH63" s="691"/>
      <c r="VVI63" s="691"/>
      <c r="VVJ63" s="691"/>
      <c r="VVK63" s="691"/>
      <c r="VVL63" s="691"/>
      <c r="VVM63" s="691"/>
      <c r="VVN63" s="691"/>
      <c r="VVO63" s="691"/>
      <c r="VVP63" s="691"/>
      <c r="VVQ63" s="691"/>
      <c r="VVR63" s="691"/>
      <c r="VVS63" s="691"/>
      <c r="VVT63" s="691"/>
      <c r="VVU63" s="691"/>
      <c r="VVV63" s="691"/>
      <c r="VVW63" s="691"/>
      <c r="VVX63" s="691"/>
      <c r="VVY63" s="691"/>
      <c r="VVZ63" s="691"/>
      <c r="VWA63" s="691"/>
      <c r="VWB63" s="691"/>
      <c r="VWC63" s="691"/>
      <c r="VWD63" s="691"/>
      <c r="VWE63" s="691"/>
      <c r="VWF63" s="691"/>
      <c r="VWG63" s="691"/>
      <c r="VWH63" s="691"/>
      <c r="VWI63" s="691"/>
      <c r="VWJ63" s="691"/>
      <c r="VWK63" s="691"/>
      <c r="VWL63" s="691"/>
      <c r="VWM63" s="691"/>
      <c r="VWN63" s="691"/>
      <c r="VWO63" s="691"/>
      <c r="VWP63" s="691"/>
      <c r="VWQ63" s="691"/>
      <c r="VWR63" s="691"/>
      <c r="VWS63" s="691"/>
      <c r="VWT63" s="691"/>
      <c r="VWU63" s="691"/>
      <c r="VWV63" s="691"/>
      <c r="VWW63" s="691"/>
      <c r="VWX63" s="691"/>
      <c r="VWY63" s="691"/>
      <c r="VWZ63" s="691"/>
      <c r="VXA63" s="691"/>
      <c r="VXB63" s="691"/>
      <c r="VXC63" s="691"/>
      <c r="VXD63" s="691"/>
      <c r="VXE63" s="691"/>
      <c r="VXF63" s="691"/>
      <c r="VXG63" s="691"/>
      <c r="VXH63" s="691"/>
      <c r="VXI63" s="691"/>
      <c r="VXJ63" s="691"/>
      <c r="VXK63" s="691"/>
      <c r="VXL63" s="691"/>
      <c r="VXM63" s="691"/>
      <c r="VXN63" s="691"/>
      <c r="VXO63" s="691"/>
      <c r="VXP63" s="691"/>
      <c r="VXQ63" s="691"/>
      <c r="VXR63" s="691"/>
      <c r="VXS63" s="691"/>
      <c r="VXT63" s="691"/>
      <c r="VXU63" s="691"/>
      <c r="VXV63" s="691"/>
      <c r="VXW63" s="691"/>
      <c r="VXX63" s="691"/>
      <c r="VXY63" s="691"/>
      <c r="VXZ63" s="691"/>
      <c r="VYA63" s="691"/>
      <c r="VYB63" s="691"/>
      <c r="VYC63" s="691"/>
      <c r="VYD63" s="691"/>
      <c r="VYE63" s="691"/>
      <c r="VYF63" s="691"/>
      <c r="VYG63" s="691"/>
      <c r="VYH63" s="691"/>
      <c r="VYI63" s="691"/>
      <c r="VYJ63" s="691"/>
      <c r="VYK63" s="691"/>
      <c r="VYL63" s="691"/>
      <c r="VYM63" s="691"/>
      <c r="VYN63" s="691"/>
      <c r="VYO63" s="691"/>
      <c r="VYP63" s="691"/>
      <c r="VYQ63" s="691"/>
      <c r="VYR63" s="691"/>
      <c r="VYS63" s="691"/>
      <c r="VYT63" s="691"/>
      <c r="VYU63" s="691"/>
      <c r="VYV63" s="691"/>
      <c r="VYW63" s="691"/>
      <c r="VYX63" s="691"/>
      <c r="VYY63" s="691"/>
      <c r="VYZ63" s="691"/>
      <c r="VZA63" s="691"/>
      <c r="VZB63" s="691"/>
      <c r="VZC63" s="691"/>
      <c r="VZD63" s="691"/>
      <c r="VZE63" s="691"/>
      <c r="VZF63" s="691"/>
      <c r="VZG63" s="691"/>
      <c r="VZH63" s="691"/>
      <c r="VZI63" s="691"/>
      <c r="VZJ63" s="691"/>
      <c r="VZK63" s="691"/>
      <c r="VZL63" s="691"/>
      <c r="VZM63" s="691"/>
      <c r="VZN63" s="691"/>
      <c r="VZO63" s="691"/>
      <c r="VZP63" s="691"/>
      <c r="VZQ63" s="691"/>
      <c r="VZR63" s="691"/>
      <c r="VZS63" s="691"/>
      <c r="VZT63" s="691"/>
      <c r="VZU63" s="691"/>
      <c r="VZV63" s="691"/>
      <c r="VZW63" s="691"/>
      <c r="VZX63" s="691"/>
      <c r="VZY63" s="691"/>
      <c r="VZZ63" s="691"/>
      <c r="WAA63" s="691"/>
      <c r="WAB63" s="691"/>
      <c r="WAC63" s="691"/>
      <c r="WAD63" s="691"/>
      <c r="WAE63" s="691"/>
      <c r="WAF63" s="691"/>
      <c r="WAG63" s="691"/>
      <c r="WAH63" s="691"/>
      <c r="WAI63" s="691"/>
      <c r="WAJ63" s="691"/>
      <c r="WAK63" s="691"/>
      <c r="WAL63" s="691"/>
      <c r="WAM63" s="691"/>
      <c r="WAN63" s="691"/>
      <c r="WAO63" s="691"/>
      <c r="WAP63" s="691"/>
      <c r="WAQ63" s="691"/>
      <c r="WAR63" s="691"/>
      <c r="WAS63" s="691"/>
      <c r="WAT63" s="691"/>
      <c r="WAU63" s="691"/>
      <c r="WAV63" s="691"/>
      <c r="WAW63" s="691"/>
      <c r="WAX63" s="691"/>
      <c r="WAY63" s="691"/>
      <c r="WAZ63" s="691"/>
      <c r="WBA63" s="691"/>
      <c r="WBB63" s="691"/>
      <c r="WBC63" s="691"/>
      <c r="WBD63" s="691"/>
      <c r="WBE63" s="691"/>
      <c r="WBF63" s="691"/>
      <c r="WBG63" s="691"/>
      <c r="WBH63" s="691"/>
      <c r="WBI63" s="691"/>
      <c r="WBJ63" s="691"/>
      <c r="WBK63" s="691"/>
      <c r="WBL63" s="691"/>
      <c r="WBM63" s="691"/>
      <c r="WBN63" s="691"/>
      <c r="WBO63" s="691"/>
      <c r="WBP63" s="691"/>
      <c r="WBQ63" s="691"/>
      <c r="WBR63" s="691"/>
      <c r="WBS63" s="691"/>
      <c r="WBT63" s="691"/>
      <c r="WBU63" s="691"/>
      <c r="WBV63" s="691"/>
      <c r="WBW63" s="691"/>
      <c r="WBX63" s="691"/>
      <c r="WBY63" s="691"/>
      <c r="WBZ63" s="691"/>
      <c r="WCA63" s="691"/>
      <c r="WCB63" s="691"/>
      <c r="WCC63" s="691"/>
      <c r="WCD63" s="691"/>
      <c r="WCE63" s="691"/>
      <c r="WCF63" s="691"/>
      <c r="WCG63" s="691"/>
      <c r="WCH63" s="691"/>
      <c r="WCI63" s="691"/>
      <c r="WCJ63" s="691"/>
      <c r="WCK63" s="691"/>
      <c r="WCL63" s="691"/>
      <c r="WCM63" s="691"/>
      <c r="WCN63" s="691"/>
      <c r="WCO63" s="691"/>
      <c r="WCP63" s="691"/>
      <c r="WCQ63" s="691"/>
      <c r="WCR63" s="691"/>
      <c r="WCS63" s="691"/>
      <c r="WCT63" s="691"/>
      <c r="WCU63" s="691"/>
      <c r="WCV63" s="691"/>
      <c r="WCW63" s="691"/>
      <c r="WCX63" s="691"/>
      <c r="WCY63" s="691"/>
      <c r="WCZ63" s="691"/>
      <c r="WDA63" s="691"/>
      <c r="WDB63" s="691"/>
      <c r="WDC63" s="691"/>
      <c r="WDD63" s="691"/>
      <c r="WDE63" s="691"/>
      <c r="WDF63" s="691"/>
      <c r="WDG63" s="691"/>
      <c r="WDH63" s="691"/>
      <c r="WDI63" s="691"/>
      <c r="WDJ63" s="691"/>
      <c r="WDK63" s="691"/>
      <c r="WDL63" s="691"/>
      <c r="WDM63" s="691"/>
      <c r="WDN63" s="691"/>
      <c r="WDO63" s="691"/>
      <c r="WDP63" s="691"/>
      <c r="WDQ63" s="691"/>
      <c r="WDR63" s="691"/>
      <c r="WDS63" s="691"/>
      <c r="WDT63" s="691"/>
      <c r="WDU63" s="691"/>
      <c r="WDV63" s="691"/>
      <c r="WDW63" s="691"/>
      <c r="WDX63" s="691"/>
      <c r="WDY63" s="691"/>
      <c r="WDZ63" s="691"/>
      <c r="WEA63" s="691"/>
      <c r="WEB63" s="691"/>
      <c r="WEC63" s="691"/>
      <c r="WED63" s="691"/>
      <c r="WEE63" s="691"/>
      <c r="WEF63" s="691"/>
      <c r="WEG63" s="691"/>
      <c r="WEH63" s="691"/>
      <c r="WEI63" s="691"/>
      <c r="WEJ63" s="691"/>
      <c r="WEK63" s="691"/>
      <c r="WEL63" s="691"/>
      <c r="WEM63" s="691"/>
      <c r="WEN63" s="691"/>
      <c r="WEO63" s="691"/>
      <c r="WEP63" s="691"/>
      <c r="WEQ63" s="691"/>
      <c r="WER63" s="691"/>
      <c r="WES63" s="691"/>
      <c r="WET63" s="691"/>
      <c r="WEU63" s="691"/>
      <c r="WEV63" s="691"/>
      <c r="WEW63" s="691"/>
      <c r="WEX63" s="691"/>
      <c r="WEY63" s="691"/>
      <c r="WEZ63" s="691"/>
      <c r="WFA63" s="691"/>
      <c r="WFB63" s="691"/>
      <c r="WFC63" s="691"/>
      <c r="WFD63" s="691"/>
      <c r="WFE63" s="691"/>
      <c r="WFF63" s="691"/>
      <c r="WFG63" s="691"/>
      <c r="WFH63" s="691"/>
      <c r="WFI63" s="691"/>
      <c r="WFJ63" s="691"/>
      <c r="WFK63" s="691"/>
      <c r="WFL63" s="691"/>
      <c r="WFM63" s="691"/>
      <c r="WFN63" s="691"/>
      <c r="WFO63" s="691"/>
      <c r="WFP63" s="691"/>
      <c r="WFQ63" s="691"/>
      <c r="WFR63" s="691"/>
      <c r="WFS63" s="691"/>
      <c r="WFT63" s="691"/>
      <c r="WFU63" s="691"/>
      <c r="WFV63" s="691"/>
      <c r="WFW63" s="691"/>
      <c r="WFX63" s="691"/>
      <c r="WFY63" s="691"/>
      <c r="WFZ63" s="691"/>
      <c r="WGA63" s="691"/>
      <c r="WGB63" s="691"/>
      <c r="WGC63" s="691"/>
      <c r="WGD63" s="691"/>
      <c r="WGE63" s="691"/>
      <c r="WGF63" s="691"/>
      <c r="WGG63" s="691"/>
      <c r="WGH63" s="691"/>
      <c r="WGI63" s="691"/>
      <c r="WGJ63" s="691"/>
      <c r="WGK63" s="691"/>
      <c r="WGL63" s="691"/>
      <c r="WGM63" s="691"/>
      <c r="WGN63" s="691"/>
      <c r="WGO63" s="691"/>
      <c r="WGP63" s="691"/>
      <c r="WGQ63" s="691"/>
      <c r="WGR63" s="691"/>
      <c r="WGS63" s="691"/>
      <c r="WGT63" s="691"/>
      <c r="WGU63" s="691"/>
      <c r="WGV63" s="691"/>
      <c r="WGW63" s="691"/>
      <c r="WGX63" s="691"/>
      <c r="WGY63" s="691"/>
      <c r="WGZ63" s="691"/>
      <c r="WHA63" s="691"/>
      <c r="WHB63" s="691"/>
      <c r="WHC63" s="691"/>
      <c r="WHD63" s="691"/>
      <c r="WHE63" s="691"/>
      <c r="WHF63" s="691"/>
      <c r="WHG63" s="691"/>
      <c r="WHH63" s="691"/>
      <c r="WHI63" s="691"/>
      <c r="WHJ63" s="691"/>
      <c r="WHK63" s="691"/>
      <c r="WHL63" s="691"/>
      <c r="WHM63" s="691"/>
      <c r="WHN63" s="691"/>
      <c r="WHO63" s="691"/>
      <c r="WHP63" s="691"/>
      <c r="WHQ63" s="691"/>
      <c r="WHR63" s="691"/>
      <c r="WHS63" s="691"/>
      <c r="WHT63" s="691"/>
      <c r="WHU63" s="691"/>
      <c r="WHV63" s="691"/>
      <c r="WHW63" s="691"/>
      <c r="WHX63" s="691"/>
      <c r="WHY63" s="691"/>
      <c r="WHZ63" s="691"/>
      <c r="WIA63" s="691"/>
      <c r="WIB63" s="691"/>
      <c r="WIC63" s="691"/>
      <c r="WID63" s="691"/>
      <c r="WIE63" s="691"/>
      <c r="WIF63" s="691"/>
      <c r="WIG63" s="691"/>
      <c r="WIH63" s="691"/>
      <c r="WII63" s="691"/>
      <c r="WIJ63" s="691"/>
      <c r="WIK63" s="691"/>
      <c r="WIL63" s="691"/>
      <c r="WIM63" s="691"/>
      <c r="WIN63" s="691"/>
      <c r="WIO63" s="691"/>
      <c r="WIP63" s="691"/>
      <c r="WIQ63" s="691"/>
      <c r="WIR63" s="691"/>
      <c r="WIS63" s="691"/>
      <c r="WIT63" s="691"/>
      <c r="WIU63" s="691"/>
      <c r="WIV63" s="691"/>
      <c r="WIW63" s="691"/>
      <c r="WIX63" s="691"/>
      <c r="WIY63" s="691"/>
      <c r="WIZ63" s="691"/>
      <c r="WJA63" s="691"/>
      <c r="WJB63" s="691"/>
      <c r="WJC63" s="691"/>
      <c r="WJD63" s="691"/>
      <c r="WJE63" s="691"/>
      <c r="WJF63" s="691"/>
      <c r="WJG63" s="691"/>
      <c r="WJH63" s="691"/>
      <c r="WJI63" s="691"/>
      <c r="WJJ63" s="691"/>
      <c r="WJK63" s="691"/>
      <c r="WJL63" s="691"/>
      <c r="WJM63" s="691"/>
      <c r="WJN63" s="691"/>
      <c r="WJO63" s="691"/>
      <c r="WJP63" s="691"/>
      <c r="WJQ63" s="691"/>
      <c r="WJR63" s="691"/>
      <c r="WJS63" s="691"/>
      <c r="WJT63" s="691"/>
      <c r="WJU63" s="691"/>
      <c r="WJV63" s="691"/>
      <c r="WJW63" s="691"/>
      <c r="WJX63" s="691"/>
      <c r="WJY63" s="691"/>
      <c r="WJZ63" s="691"/>
      <c r="WKA63" s="691"/>
      <c r="WKB63" s="691"/>
      <c r="WKC63" s="691"/>
      <c r="WKD63" s="691"/>
      <c r="WKE63" s="691"/>
      <c r="WKF63" s="691"/>
      <c r="WKG63" s="691"/>
      <c r="WKH63" s="691"/>
      <c r="WKI63" s="691"/>
      <c r="WKJ63" s="691"/>
      <c r="WKK63" s="691"/>
      <c r="WKL63" s="691"/>
      <c r="WKM63" s="691"/>
      <c r="WKN63" s="691"/>
      <c r="WKO63" s="691"/>
      <c r="WKP63" s="691"/>
      <c r="WKQ63" s="691"/>
      <c r="WKR63" s="691"/>
      <c r="WKS63" s="691"/>
      <c r="WKT63" s="691"/>
      <c r="WKU63" s="691"/>
      <c r="WKV63" s="691"/>
      <c r="WKW63" s="691"/>
      <c r="WKX63" s="691"/>
      <c r="WKY63" s="691"/>
      <c r="WKZ63" s="691"/>
      <c r="WLA63" s="691"/>
      <c r="WLB63" s="691"/>
      <c r="WLC63" s="691"/>
      <c r="WLD63" s="691"/>
      <c r="WLE63" s="691"/>
      <c r="WLF63" s="691"/>
      <c r="WLG63" s="691"/>
      <c r="WLH63" s="691"/>
      <c r="WLI63" s="691"/>
      <c r="WLJ63" s="691"/>
      <c r="WLK63" s="691"/>
      <c r="WLL63" s="691"/>
      <c r="WLM63" s="691"/>
      <c r="WLN63" s="691"/>
      <c r="WLO63" s="691"/>
      <c r="WLP63" s="691"/>
      <c r="WLQ63" s="691"/>
      <c r="WLR63" s="691"/>
      <c r="WLS63" s="691"/>
      <c r="WLT63" s="691"/>
      <c r="WLU63" s="691"/>
      <c r="WLV63" s="691"/>
      <c r="WLW63" s="691"/>
      <c r="WLX63" s="691"/>
      <c r="WLY63" s="691"/>
      <c r="WLZ63" s="691"/>
      <c r="WMA63" s="691"/>
      <c r="WMB63" s="691"/>
      <c r="WMC63" s="691"/>
      <c r="WMD63" s="691"/>
      <c r="WME63" s="691"/>
      <c r="WMF63" s="691"/>
      <c r="WMG63" s="691"/>
      <c r="WMH63" s="691"/>
      <c r="WMI63" s="691"/>
      <c r="WMJ63" s="691"/>
      <c r="WMK63" s="691"/>
      <c r="WML63" s="691"/>
      <c r="WMM63" s="691"/>
      <c r="WMN63" s="691"/>
      <c r="WMO63" s="691"/>
      <c r="WMP63" s="691"/>
      <c r="WMQ63" s="691"/>
      <c r="WMR63" s="691"/>
      <c r="WMS63" s="691"/>
      <c r="WMT63" s="691"/>
      <c r="WMU63" s="691"/>
      <c r="WMV63" s="691"/>
      <c r="WMW63" s="691"/>
      <c r="WMX63" s="691"/>
      <c r="WMY63" s="691"/>
      <c r="WMZ63" s="691"/>
      <c r="WNA63" s="691"/>
      <c r="WNB63" s="691"/>
      <c r="WNC63" s="691"/>
      <c r="WND63" s="691"/>
      <c r="WNE63" s="691"/>
      <c r="WNF63" s="691"/>
      <c r="WNG63" s="691"/>
      <c r="WNH63" s="691"/>
      <c r="WNI63" s="691"/>
      <c r="WNJ63" s="691"/>
      <c r="WNK63" s="691"/>
      <c r="WNL63" s="691"/>
      <c r="WNM63" s="691"/>
      <c r="WNN63" s="691"/>
      <c r="WNO63" s="691"/>
      <c r="WNP63" s="691"/>
      <c r="WNQ63" s="691"/>
      <c r="WNR63" s="691"/>
      <c r="WNS63" s="691"/>
      <c r="WNT63" s="691"/>
      <c r="WNU63" s="691"/>
      <c r="WNV63" s="691"/>
      <c r="WNW63" s="691"/>
      <c r="WNX63" s="691"/>
      <c r="WNY63" s="691"/>
      <c r="WNZ63" s="691"/>
      <c r="WOA63" s="691"/>
      <c r="WOB63" s="691"/>
      <c r="WOC63" s="691"/>
      <c r="WOD63" s="691"/>
      <c r="WOE63" s="691"/>
      <c r="WOF63" s="691"/>
      <c r="WOG63" s="691"/>
      <c r="WOH63" s="691"/>
      <c r="WOI63" s="691"/>
      <c r="WOJ63" s="691"/>
      <c r="WOK63" s="691"/>
      <c r="WOL63" s="691"/>
      <c r="WOM63" s="691"/>
      <c r="WON63" s="691"/>
      <c r="WOO63" s="691"/>
      <c r="WOP63" s="691"/>
      <c r="WOQ63" s="691"/>
      <c r="WOR63" s="691"/>
      <c r="WOS63" s="691"/>
      <c r="WOT63" s="691"/>
      <c r="WOU63" s="691"/>
      <c r="WOV63" s="691"/>
      <c r="WOW63" s="691"/>
      <c r="WOX63" s="691"/>
      <c r="WOY63" s="691"/>
      <c r="WOZ63" s="691"/>
      <c r="WPA63" s="691"/>
      <c r="WPB63" s="691"/>
      <c r="WPC63" s="691"/>
      <c r="WPD63" s="691"/>
      <c r="WPE63" s="691"/>
      <c r="WPF63" s="691"/>
      <c r="WPG63" s="691"/>
      <c r="WPH63" s="691"/>
      <c r="WPI63" s="691"/>
      <c r="WPJ63" s="691"/>
      <c r="WPK63" s="691"/>
      <c r="WPL63" s="691"/>
      <c r="WPM63" s="691"/>
      <c r="WPN63" s="691"/>
      <c r="WPO63" s="691"/>
      <c r="WPP63" s="691"/>
      <c r="WPQ63" s="691"/>
      <c r="WPR63" s="691"/>
      <c r="WPS63" s="691"/>
      <c r="WPT63" s="691"/>
      <c r="WPU63" s="691"/>
      <c r="WPV63" s="691"/>
      <c r="WPW63" s="691"/>
      <c r="WPX63" s="691"/>
      <c r="WPY63" s="691"/>
      <c r="WPZ63" s="691"/>
      <c r="WQA63" s="691"/>
      <c r="WQB63" s="691"/>
      <c r="WQC63" s="691"/>
      <c r="WQD63" s="691"/>
      <c r="WQE63" s="691"/>
      <c r="WQF63" s="691"/>
      <c r="WQG63" s="691"/>
      <c r="WQH63" s="691"/>
      <c r="WQI63" s="691"/>
      <c r="WQJ63" s="691"/>
      <c r="WQK63" s="691"/>
      <c r="WQL63" s="691"/>
      <c r="WQM63" s="691"/>
      <c r="WQN63" s="691"/>
      <c r="WQO63" s="691"/>
      <c r="WQP63" s="691"/>
      <c r="WQQ63" s="691"/>
      <c r="WQR63" s="691"/>
      <c r="WQS63" s="691"/>
      <c r="WQT63" s="691"/>
      <c r="WQU63" s="691"/>
      <c r="WQV63" s="691"/>
      <c r="WQW63" s="691"/>
      <c r="WQX63" s="691"/>
      <c r="WQY63" s="691"/>
      <c r="WQZ63" s="691"/>
      <c r="WRA63" s="691"/>
      <c r="WRB63" s="691"/>
      <c r="WRC63" s="691"/>
      <c r="WRD63" s="691"/>
      <c r="WRE63" s="691"/>
      <c r="WRF63" s="691"/>
      <c r="WRG63" s="691"/>
      <c r="WRH63" s="691"/>
      <c r="WRI63" s="691"/>
      <c r="WRJ63" s="691"/>
      <c r="WRK63" s="691"/>
      <c r="WRL63" s="691"/>
      <c r="WRM63" s="691"/>
      <c r="WRN63" s="691"/>
      <c r="WRO63" s="691"/>
      <c r="WRP63" s="691"/>
      <c r="WRQ63" s="691"/>
      <c r="WRR63" s="691"/>
      <c r="WRS63" s="691"/>
      <c r="WRT63" s="691"/>
      <c r="WRU63" s="691"/>
      <c r="WRV63" s="691"/>
      <c r="WRW63" s="691"/>
      <c r="WRX63" s="691"/>
      <c r="WRY63" s="691"/>
      <c r="WRZ63" s="691"/>
      <c r="WSA63" s="691"/>
      <c r="WSB63" s="691"/>
      <c r="WSC63" s="691"/>
      <c r="WSD63" s="691"/>
      <c r="WSE63" s="691"/>
      <c r="WSF63" s="691"/>
      <c r="WSG63" s="691"/>
      <c r="WSH63" s="691"/>
      <c r="WSI63" s="691"/>
      <c r="WSJ63" s="691"/>
      <c r="WSK63" s="691"/>
      <c r="WSL63" s="691"/>
      <c r="WSM63" s="691"/>
      <c r="WSN63" s="691"/>
      <c r="WSO63" s="691"/>
      <c r="WSP63" s="691"/>
      <c r="WSQ63" s="691"/>
      <c r="WSR63" s="691"/>
      <c r="WSS63" s="691"/>
      <c r="WST63" s="691"/>
      <c r="WSU63" s="691"/>
      <c r="WSV63" s="691"/>
      <c r="WSW63" s="691"/>
      <c r="WSX63" s="691"/>
      <c r="WSY63" s="691"/>
      <c r="WSZ63" s="691"/>
      <c r="WTA63" s="691"/>
      <c r="WTB63" s="691"/>
      <c r="WTC63" s="691"/>
      <c r="WTD63" s="691"/>
      <c r="WTE63" s="691"/>
      <c r="WTF63" s="691"/>
      <c r="WTG63" s="691"/>
      <c r="WTH63" s="691"/>
      <c r="WTI63" s="691"/>
      <c r="WTJ63" s="691"/>
      <c r="WTK63" s="691"/>
      <c r="WTL63" s="691"/>
      <c r="WTM63" s="691"/>
      <c r="WTN63" s="691"/>
      <c r="WTO63" s="691"/>
      <c r="WTP63" s="691"/>
      <c r="WTQ63" s="691"/>
      <c r="WTR63" s="691"/>
      <c r="WTS63" s="691"/>
      <c r="WTT63" s="691"/>
      <c r="WTU63" s="691"/>
      <c r="WTV63" s="691"/>
      <c r="WTW63" s="691"/>
      <c r="WTX63" s="691"/>
      <c r="WTY63" s="691"/>
      <c r="WTZ63" s="691"/>
      <c r="WUA63" s="691"/>
      <c r="WUB63" s="691"/>
      <c r="WUC63" s="691"/>
      <c r="WUD63" s="691"/>
      <c r="WUE63" s="691"/>
      <c r="WUF63" s="691"/>
      <c r="WUG63" s="691"/>
      <c r="WUH63" s="691"/>
      <c r="WUI63" s="691"/>
      <c r="WUJ63" s="691"/>
      <c r="WUK63" s="691"/>
      <c r="WUL63" s="691"/>
      <c r="WUM63" s="691"/>
      <c r="WUN63" s="691"/>
      <c r="WUO63" s="691"/>
      <c r="WUP63" s="691"/>
      <c r="WUQ63" s="691"/>
      <c r="WUR63" s="691"/>
      <c r="WUS63" s="691"/>
      <c r="WUT63" s="691"/>
      <c r="WUU63" s="691"/>
      <c r="WUV63" s="691"/>
      <c r="WUW63" s="691"/>
      <c r="WUX63" s="691"/>
      <c r="WUY63" s="691"/>
      <c r="WUZ63" s="691"/>
      <c r="WVA63" s="691"/>
      <c r="WVB63" s="691"/>
      <c r="WVC63" s="691"/>
      <c r="WVD63" s="691"/>
      <c r="WVE63" s="691"/>
      <c r="WVF63" s="691"/>
      <c r="WVG63" s="691"/>
      <c r="WVH63" s="691"/>
      <c r="WVI63" s="691"/>
      <c r="WVJ63" s="691"/>
      <c r="WVK63" s="691"/>
      <c r="WVL63" s="691"/>
      <c r="WVM63" s="691"/>
      <c r="WVN63" s="691"/>
      <c r="WVO63" s="691"/>
    </row>
  </sheetData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11</vt:i4>
      </vt:variant>
    </vt:vector>
  </HeadingPairs>
  <TitlesOfParts>
    <vt:vector size="21" baseType="lpstr">
      <vt:lpstr>Zał.Nr1</vt:lpstr>
      <vt:lpstr>Zał.Nr2</vt:lpstr>
      <vt:lpstr>Zał.Nr3</vt:lpstr>
      <vt:lpstr>Zał.Nr4</vt:lpstr>
      <vt:lpstr>Zał.Nr5</vt:lpstr>
      <vt:lpstr>Zał.Nr6</vt:lpstr>
      <vt:lpstr>Zał.Nr7</vt:lpstr>
      <vt:lpstr>Zał.Nr8</vt:lpstr>
      <vt:lpstr>Zał.Nr9</vt:lpstr>
      <vt:lpstr>Arkusz1</vt:lpstr>
      <vt:lpstr>Zał.Nr1!Obszar_wydruku</vt:lpstr>
      <vt:lpstr>Zał.Nr2!Obszar_wydruku</vt:lpstr>
      <vt:lpstr>Zał.Nr3!Obszar_wydruku</vt:lpstr>
      <vt:lpstr>Zał.Nr4!Obszar_wydruku</vt:lpstr>
      <vt:lpstr>Zał.Nr9!Obszar_wydruku</vt:lpstr>
      <vt:lpstr>Zał.Nr1!Tytuły_wydruku</vt:lpstr>
      <vt:lpstr>Zał.Nr2!Tytuły_wydruku</vt:lpstr>
      <vt:lpstr>Zał.Nr5!Tytuły_wydruku</vt:lpstr>
      <vt:lpstr>Zał.Nr6!Tytuły_wydruku</vt:lpstr>
      <vt:lpstr>Zał.Nr8!Tytuły_wydruku</vt:lpstr>
      <vt:lpstr>Zał.Nr9!Tytuły_wydruku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Szubska</dc:creator>
  <cp:lastModifiedBy>Beata Duszeńska</cp:lastModifiedBy>
  <cp:lastPrinted>2026-08-27T10:21:54Z</cp:lastPrinted>
  <dcterms:created xsi:type="dcterms:W3CDTF">2015-06-05T18:19:34Z</dcterms:created>
  <dcterms:modified xsi:type="dcterms:W3CDTF">2026-09-03T07:11:39Z</dcterms:modified>
</cp:coreProperties>
</file>