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127"/>
  <workbookPr/>
  <mc:AlternateContent xmlns:mc="http://schemas.openxmlformats.org/markup-compatibility/2006">
    <mc:Choice Requires="x15">
      <x15ac:absPath xmlns:x15ac="http://schemas.microsoft.com/office/spreadsheetml/2010/11/ac" url="C:\Users\bduszenska\AppData\Local\Microsoft\Windows\INetCache\Content.Outlook\85NOUK9M\"/>
    </mc:Choice>
  </mc:AlternateContent>
  <xr:revisionPtr revIDLastSave="0" documentId="13_ncr:1_{2604764E-E114-44CC-B224-1F06AD11AE1E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Zał.Nr1" sheetId="16" r:id="rId1"/>
    <sheet name="Zał.Nr2" sheetId="17" r:id="rId2"/>
    <sheet name="Zał.Nr3" sheetId="18" r:id="rId3"/>
    <sheet name="Zał.Nr4" sheetId="19" r:id="rId4"/>
    <sheet name="Zał.Nr5" sheetId="20" r:id="rId5"/>
    <sheet name="Zał.Nr6" sheetId="21" r:id="rId6"/>
    <sheet name="Arkusz1" sheetId="15" r:id="rId7"/>
  </sheets>
  <definedNames>
    <definedName name="_xlnm._FilterDatabase" localSheetId="1" hidden="1">Zał.Nr2!$P$1:$P$99</definedName>
    <definedName name="_xlnm.Print_Area" localSheetId="0">Zał.Nr1!$A$1:$H$358</definedName>
    <definedName name="_xlnm.Print_Area" localSheetId="3">Zał.Nr4!$A$1:$D$37</definedName>
    <definedName name="_xlnm.Print_Titles" localSheetId="0">Zał.Nr1!$7:$9</definedName>
    <definedName name="_xlnm.Print_Titles" localSheetId="1">Zał.Nr2!$12:$19</definedName>
    <definedName name="_xlnm.Print_Titles" localSheetId="2">Zał.Nr3!$8:$14</definedName>
    <definedName name="_xlnm.Print_Titles" localSheetId="4">Zał.Nr5!$10:$11</definedName>
    <definedName name="_xlnm.Print_Titles" localSheetId="5">Zał.Nr6!$57:$57</definedName>
  </definedName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145" i="21" l="1"/>
  <c r="F141" i="21"/>
  <c r="F66" i="21"/>
  <c r="F159" i="21" s="1"/>
  <c r="F54" i="21"/>
  <c r="F53" i="21"/>
  <c r="F52" i="21"/>
  <c r="F51" i="21"/>
  <c r="F49" i="21"/>
  <c r="F48" i="21"/>
  <c r="F47" i="21"/>
  <c r="F46" i="21"/>
  <c r="F45" i="21"/>
  <c r="F44" i="21"/>
  <c r="F43" i="21"/>
  <c r="F42" i="21" s="1"/>
  <c r="F40" i="21"/>
  <c r="F39" i="21"/>
  <c r="F38" i="21"/>
  <c r="F37" i="21"/>
  <c r="F36" i="21"/>
  <c r="F35" i="21"/>
  <c r="F32" i="21"/>
  <c r="F29" i="21"/>
  <c r="F27" i="21"/>
  <c r="F25" i="21"/>
  <c r="F19" i="21"/>
  <c r="F17" i="21"/>
  <c r="F16" i="21"/>
  <c r="F15" i="21"/>
  <c r="F14" i="21"/>
  <c r="F13" i="21"/>
  <c r="F12" i="21"/>
  <c r="F55" i="21" s="1"/>
  <c r="F160" i="21" s="1"/>
  <c r="F40" i="20"/>
  <c r="F39" i="20"/>
  <c r="F38" i="20"/>
  <c r="F37" i="20" s="1"/>
  <c r="F36" i="20"/>
  <c r="F35" i="20"/>
  <c r="F34" i="20"/>
  <c r="F33" i="20" s="1"/>
  <c r="F32" i="20"/>
  <c r="F31" i="20"/>
  <c r="F41" i="20" s="1"/>
  <c r="F27" i="20"/>
  <c r="F25" i="20"/>
  <c r="F24" i="20"/>
  <c r="F23" i="20"/>
  <c r="F22" i="20"/>
  <c r="F21" i="20" s="1"/>
  <c r="F29" i="20" s="1"/>
  <c r="F19" i="20"/>
  <c r="F17" i="20"/>
  <c r="F16" i="20"/>
  <c r="D29" i="19"/>
  <c r="D24" i="19"/>
  <c r="D23" i="19" s="1"/>
  <c r="D17" i="19"/>
  <c r="D15" i="19"/>
  <c r="D12" i="19"/>
  <c r="D11" i="19" s="1"/>
  <c r="F42" i="20" l="1"/>
  <c r="D10" i="19"/>
  <c r="H357" i="16"/>
  <c r="H356" i="16"/>
  <c r="G355" i="16"/>
  <c r="G354" i="16" s="1"/>
  <c r="F355" i="16"/>
  <c r="H355" i="16" s="1"/>
  <c r="H353" i="16"/>
  <c r="H352" i="16"/>
  <c r="H351" i="16"/>
  <c r="H350" i="16"/>
  <c r="H349" i="16"/>
  <c r="H348" i="16"/>
  <c r="H347" i="16"/>
  <c r="H346" i="16"/>
  <c r="H345" i="16"/>
  <c r="H344" i="16"/>
  <c r="H343" i="16"/>
  <c r="G342" i="16"/>
  <c r="G341" i="16" s="1"/>
  <c r="F342" i="16"/>
  <c r="H342" i="16" s="1"/>
  <c r="H340" i="16"/>
  <c r="G339" i="16"/>
  <c r="G338" i="16" s="1"/>
  <c r="F339" i="16"/>
  <c r="F338" i="16" s="1"/>
  <c r="H336" i="16"/>
  <c r="G335" i="16"/>
  <c r="G334" i="16" s="1"/>
  <c r="F335" i="16"/>
  <c r="F334" i="16"/>
  <c r="H333" i="16"/>
  <c r="G332" i="16"/>
  <c r="G331" i="16" s="1"/>
  <c r="F332" i="16"/>
  <c r="H330" i="16"/>
  <c r="H329" i="16"/>
  <c r="G329" i="16"/>
  <c r="F329" i="16"/>
  <c r="F328" i="16" s="1"/>
  <c r="H328" i="16" s="1"/>
  <c r="G328" i="16"/>
  <c r="H327" i="16"/>
  <c r="G326" i="16"/>
  <c r="G325" i="16" s="1"/>
  <c r="F326" i="16"/>
  <c r="F325" i="16"/>
  <c r="H323" i="16"/>
  <c r="G322" i="16"/>
  <c r="G321" i="16" s="1"/>
  <c r="F322" i="16"/>
  <c r="H320" i="16"/>
  <c r="H319" i="16"/>
  <c r="G319" i="16"/>
  <c r="F319" i="16"/>
  <c r="F318" i="16" s="1"/>
  <c r="G318" i="16"/>
  <c r="H318" i="16" s="1"/>
  <c r="H317" i="16"/>
  <c r="G316" i="16"/>
  <c r="G315" i="16" s="1"/>
  <c r="F316" i="16"/>
  <c r="H316" i="16" s="1"/>
  <c r="H314" i="16"/>
  <c r="G313" i="16"/>
  <c r="G312" i="16" s="1"/>
  <c r="F313" i="16"/>
  <c r="F312" i="16"/>
  <c r="H310" i="16"/>
  <c r="H309" i="16"/>
  <c r="G309" i="16"/>
  <c r="F309" i="16"/>
  <c r="H308" i="16"/>
  <c r="H307" i="16"/>
  <c r="G306" i="16"/>
  <c r="F306" i="16"/>
  <c r="G305" i="16"/>
  <c r="H304" i="16"/>
  <c r="G303" i="16"/>
  <c r="F303" i="16"/>
  <c r="H303" i="16" s="1"/>
  <c r="H302" i="16"/>
  <c r="G301" i="16"/>
  <c r="F301" i="16"/>
  <c r="H301" i="16" s="1"/>
  <c r="G300" i="16"/>
  <c r="G299" i="16"/>
  <c r="H298" i="16"/>
  <c r="G297" i="16"/>
  <c r="F297" i="16"/>
  <c r="H297" i="16" s="1"/>
  <c r="H296" i="16"/>
  <c r="G295" i="16"/>
  <c r="G294" i="16" s="1"/>
  <c r="F295" i="16"/>
  <c r="F294" i="16"/>
  <c r="H293" i="16"/>
  <c r="G292" i="16"/>
  <c r="G291" i="16" s="1"/>
  <c r="F292" i="16"/>
  <c r="H290" i="16"/>
  <c r="H289" i="16"/>
  <c r="G289" i="16"/>
  <c r="F289" i="16"/>
  <c r="F288" i="16" s="1"/>
  <c r="H288" i="16" s="1"/>
  <c r="G288" i="16"/>
  <c r="G287" i="16" s="1"/>
  <c r="H286" i="16"/>
  <c r="H285" i="16"/>
  <c r="H284" i="16"/>
  <c r="G283" i="16"/>
  <c r="G280" i="16" s="1"/>
  <c r="F283" i="16"/>
  <c r="H283" i="16" s="1"/>
  <c r="H279" i="16"/>
  <c r="G278" i="16"/>
  <c r="F278" i="16"/>
  <c r="H278" i="16" s="1"/>
  <c r="G277" i="16"/>
  <c r="H275" i="16"/>
  <c r="G274" i="16"/>
  <c r="G273" i="16" s="1"/>
  <c r="F274" i="16"/>
  <c r="H272" i="16"/>
  <c r="H271" i="16"/>
  <c r="H270" i="16"/>
  <c r="G269" i="16"/>
  <c r="G268" i="16" s="1"/>
  <c r="F269" i="16"/>
  <c r="H269" i="16" s="1"/>
  <c r="F268" i="16"/>
  <c r="H267" i="16"/>
  <c r="G266" i="16"/>
  <c r="F266" i="16"/>
  <c r="G265" i="16"/>
  <c r="H263" i="16"/>
  <c r="G262" i="16"/>
  <c r="G261" i="16" s="1"/>
  <c r="F262" i="16"/>
  <c r="H262" i="16" s="1"/>
  <c r="H260" i="16"/>
  <c r="H259" i="16"/>
  <c r="G258" i="16"/>
  <c r="F258" i="16"/>
  <c r="H258" i="16" s="1"/>
  <c r="G257" i="16"/>
  <c r="H256" i="16"/>
  <c r="G255" i="16"/>
  <c r="G254" i="16" s="1"/>
  <c r="F255" i="16"/>
  <c r="H255" i="16" s="1"/>
  <c r="H252" i="16"/>
  <c r="H251" i="16"/>
  <c r="H250" i="16"/>
  <c r="H249" i="16"/>
  <c r="H248" i="16"/>
  <c r="H247" i="16"/>
  <c r="H246" i="16"/>
  <c r="H245" i="16"/>
  <c r="H244" i="16"/>
  <c r="H243" i="16"/>
  <c r="H242" i="16"/>
  <c r="H241" i="16"/>
  <c r="G240" i="16"/>
  <c r="F240" i="16"/>
  <c r="H240" i="16" s="1"/>
  <c r="H239" i="16"/>
  <c r="H238" i="16"/>
  <c r="H237" i="16"/>
  <c r="H236" i="16"/>
  <c r="H235" i="16"/>
  <c r="H234" i="16"/>
  <c r="H233" i="16"/>
  <c r="G232" i="16"/>
  <c r="F232" i="16"/>
  <c r="H231" i="16"/>
  <c r="H230" i="16"/>
  <c r="G229" i="16"/>
  <c r="G228" i="16" s="1"/>
  <c r="F229" i="16"/>
  <c r="H227" i="16"/>
  <c r="H226" i="16"/>
  <c r="G225" i="16"/>
  <c r="G224" i="16" s="1"/>
  <c r="F225" i="16"/>
  <c r="H225" i="16" s="1"/>
  <c r="F224" i="16"/>
  <c r="H216" i="16"/>
  <c r="H215" i="16"/>
  <c r="H214" i="16"/>
  <c r="G213" i="16"/>
  <c r="G212" i="16" s="1"/>
  <c r="F213" i="16"/>
  <c r="F212" i="16"/>
  <c r="H209" i="16"/>
  <c r="H208" i="16"/>
  <c r="G207" i="16"/>
  <c r="G206" i="16" s="1"/>
  <c r="F207" i="16"/>
  <c r="H207" i="16" s="1"/>
  <c r="H202" i="16"/>
  <c r="G201" i="16"/>
  <c r="G200" i="16" s="1"/>
  <c r="F201" i="16"/>
  <c r="F200" i="16" s="1"/>
  <c r="H200" i="16" s="1"/>
  <c r="H199" i="16"/>
  <c r="G198" i="16"/>
  <c r="G197" i="16" s="1"/>
  <c r="F198" i="16"/>
  <c r="H196" i="16"/>
  <c r="H195" i="16"/>
  <c r="G195" i="16"/>
  <c r="F195" i="16"/>
  <c r="G194" i="16"/>
  <c r="H194" i="16" s="1"/>
  <c r="F194" i="16"/>
  <c r="H192" i="16"/>
  <c r="H191" i="16"/>
  <c r="H190" i="16"/>
  <c r="G190" i="16"/>
  <c r="F190" i="16"/>
  <c r="G189" i="16"/>
  <c r="H189" i="16" s="1"/>
  <c r="F189" i="16"/>
  <c r="H188" i="16"/>
  <c r="H187" i="16"/>
  <c r="H186" i="16"/>
  <c r="G186" i="16"/>
  <c r="F186" i="16"/>
  <c r="G185" i="16"/>
  <c r="H185" i="16" s="1"/>
  <c r="F185" i="16"/>
  <c r="H184" i="16"/>
  <c r="F183" i="16"/>
  <c r="F182" i="16" s="1"/>
  <c r="G182" i="16"/>
  <c r="G181" i="16"/>
  <c r="H180" i="16"/>
  <c r="G179" i="16"/>
  <c r="F179" i="16"/>
  <c r="H179" i="16" s="1"/>
  <c r="G178" i="16"/>
  <c r="H177" i="16"/>
  <c r="H176" i="16"/>
  <c r="G175" i="16"/>
  <c r="F175" i="16"/>
  <c r="H175" i="16" s="1"/>
  <c r="H174" i="16"/>
  <c r="G173" i="16"/>
  <c r="F173" i="16"/>
  <c r="H173" i="16" s="1"/>
  <c r="G172" i="16"/>
  <c r="H171" i="16"/>
  <c r="H170" i="16"/>
  <c r="G170" i="16"/>
  <c r="F170" i="16"/>
  <c r="G169" i="16"/>
  <c r="F169" i="16"/>
  <c r="H169" i="16" s="1"/>
  <c r="H168" i="16"/>
  <c r="G167" i="16"/>
  <c r="G166" i="16" s="1"/>
  <c r="F167" i="16"/>
  <c r="F166" i="16"/>
  <c r="H165" i="16"/>
  <c r="H164" i="16"/>
  <c r="H163" i="16"/>
  <c r="H162" i="16"/>
  <c r="H161" i="16"/>
  <c r="H160" i="16"/>
  <c r="H159" i="16"/>
  <c r="G158" i="16"/>
  <c r="F158" i="16"/>
  <c r="F157" i="16" s="1"/>
  <c r="H155" i="16"/>
  <c r="H154" i="16"/>
  <c r="H153" i="16"/>
  <c r="G152" i="16"/>
  <c r="G151" i="16" s="1"/>
  <c r="F152" i="16"/>
  <c r="H152" i="16" s="1"/>
  <c r="H148" i="16"/>
  <c r="G147" i="16"/>
  <c r="F147" i="16"/>
  <c r="H147" i="16" s="1"/>
  <c r="H146" i="16"/>
  <c r="G145" i="16"/>
  <c r="G144" i="16" s="1"/>
  <c r="F145" i="16"/>
  <c r="H143" i="16"/>
  <c r="G142" i="16"/>
  <c r="F142" i="16"/>
  <c r="H142" i="16" s="1"/>
  <c r="H141" i="16"/>
  <c r="H140" i="16"/>
  <c r="G139" i="16"/>
  <c r="F139" i="16"/>
  <c r="H139" i="16" s="1"/>
  <c r="H138" i="16"/>
  <c r="G137" i="16"/>
  <c r="F137" i="16"/>
  <c r="H134" i="16"/>
  <c r="G133" i="16"/>
  <c r="F133" i="16"/>
  <c r="H133" i="16" s="1"/>
  <c r="G132" i="16"/>
  <c r="H130" i="16"/>
  <c r="G129" i="16"/>
  <c r="G128" i="16" s="1"/>
  <c r="F129" i="16"/>
  <c r="H127" i="16"/>
  <c r="H126" i="16"/>
  <c r="G125" i="16"/>
  <c r="F125" i="16"/>
  <c r="H124" i="16"/>
  <c r="G123" i="16"/>
  <c r="F123" i="16"/>
  <c r="H120" i="16"/>
  <c r="H119" i="16"/>
  <c r="H118" i="16"/>
  <c r="H117" i="16"/>
  <c r="H116" i="16"/>
  <c r="H115" i="16"/>
  <c r="H114" i="16"/>
  <c r="G113" i="16"/>
  <c r="G112" i="16" s="1"/>
  <c r="G111" i="16" s="1"/>
  <c r="F113" i="16"/>
  <c r="H110" i="16"/>
  <c r="G109" i="16"/>
  <c r="G108" i="16" s="1"/>
  <c r="H108" i="16" s="1"/>
  <c r="F109" i="16"/>
  <c r="F108" i="16"/>
  <c r="G107" i="16"/>
  <c r="G106" i="16" s="1"/>
  <c r="G105" i="16" s="1"/>
  <c r="F107" i="16"/>
  <c r="G104" i="16"/>
  <c r="F103" i="16"/>
  <c r="H101" i="16"/>
  <c r="G100" i="16"/>
  <c r="F100" i="16"/>
  <c r="F99" i="16"/>
  <c r="H95" i="16"/>
  <c r="G94" i="16"/>
  <c r="F94" i="16"/>
  <c r="H94" i="16" s="1"/>
  <c r="H93" i="16"/>
  <c r="G92" i="16"/>
  <c r="G91" i="16" s="1"/>
  <c r="H91" i="16" s="1"/>
  <c r="F92" i="16"/>
  <c r="F91" i="16"/>
  <c r="H90" i="16"/>
  <c r="H89" i="16"/>
  <c r="G89" i="16"/>
  <c r="F89" i="16"/>
  <c r="F88" i="16" s="1"/>
  <c r="G88" i="16"/>
  <c r="H87" i="16"/>
  <c r="H86" i="16"/>
  <c r="G85" i="16"/>
  <c r="G84" i="16" s="1"/>
  <c r="F85" i="16"/>
  <c r="F84" i="16" s="1"/>
  <c r="H82" i="16"/>
  <c r="G81" i="16"/>
  <c r="F81" i="16"/>
  <c r="H80" i="16"/>
  <c r="G79" i="16"/>
  <c r="G78" i="16" s="1"/>
  <c r="G77" i="16" s="1"/>
  <c r="F79" i="16"/>
  <c r="H76" i="16"/>
  <c r="H75" i="16"/>
  <c r="H74" i="16"/>
  <c r="H73" i="16"/>
  <c r="G72" i="16"/>
  <c r="F72" i="16"/>
  <c r="F71" i="16"/>
  <c r="H69" i="16"/>
  <c r="H68" i="16"/>
  <c r="G67" i="16"/>
  <c r="F67" i="16"/>
  <c r="H67" i="16" s="1"/>
  <c r="H66" i="16"/>
  <c r="G65" i="16"/>
  <c r="F65" i="16"/>
  <c r="H65" i="16" s="1"/>
  <c r="H64" i="16"/>
  <c r="G63" i="16"/>
  <c r="F63" i="16"/>
  <c r="G62" i="16"/>
  <c r="H61" i="16"/>
  <c r="G60" i="16"/>
  <c r="G59" i="16" s="1"/>
  <c r="F60" i="16"/>
  <c r="H60" i="16" s="1"/>
  <c r="F59" i="16"/>
  <c r="H57" i="16"/>
  <c r="G56" i="16"/>
  <c r="F56" i="16"/>
  <c r="F55" i="16" s="1"/>
  <c r="G55" i="16"/>
  <c r="G54" i="16" s="1"/>
  <c r="H53" i="16"/>
  <c r="H52" i="16"/>
  <c r="G51" i="16"/>
  <c r="F51" i="16"/>
  <c r="H50" i="16"/>
  <c r="H49" i="16"/>
  <c r="G48" i="16"/>
  <c r="H48" i="16" s="1"/>
  <c r="F48" i="16"/>
  <c r="H45" i="16"/>
  <c r="H44" i="16"/>
  <c r="G43" i="16"/>
  <c r="F43" i="16"/>
  <c r="F42" i="16"/>
  <c r="H41" i="16"/>
  <c r="H40" i="16"/>
  <c r="G39" i="16"/>
  <c r="F39" i="16"/>
  <c r="F38" i="16"/>
  <c r="H37" i="16"/>
  <c r="H36" i="16"/>
  <c r="G35" i="16"/>
  <c r="F35" i="16"/>
  <c r="F34" i="16" s="1"/>
  <c r="H33" i="16"/>
  <c r="H32" i="16"/>
  <c r="G31" i="16"/>
  <c r="H31" i="16" s="1"/>
  <c r="F31" i="16"/>
  <c r="F30" i="16"/>
  <c r="H29" i="16"/>
  <c r="H28" i="16"/>
  <c r="H27" i="16"/>
  <c r="H26" i="16"/>
  <c r="H25" i="16"/>
  <c r="H24" i="16"/>
  <c r="H23" i="16"/>
  <c r="H22" i="16"/>
  <c r="G21" i="16"/>
  <c r="G20" i="16" s="1"/>
  <c r="F21" i="16"/>
  <c r="H19" i="16"/>
  <c r="H18" i="16"/>
  <c r="H17" i="16"/>
  <c r="H16" i="16"/>
  <c r="H15" i="16"/>
  <c r="G14" i="16"/>
  <c r="F14" i="16"/>
  <c r="F13" i="16" s="1"/>
  <c r="H14" i="16" l="1"/>
  <c r="G276" i="16"/>
  <c r="G30" i="16"/>
  <c r="H51" i="16"/>
  <c r="H109" i="16"/>
  <c r="G122" i="16"/>
  <c r="G121" i="16" s="1"/>
  <c r="H183" i="16"/>
  <c r="H213" i="16"/>
  <c r="F280" i="16"/>
  <c r="H280" i="16" s="1"/>
  <c r="H325" i="16"/>
  <c r="H326" i="16"/>
  <c r="H84" i="16"/>
  <c r="H21" i="16"/>
  <c r="F83" i="16"/>
  <c r="H85" i="16"/>
  <c r="G136" i="16"/>
  <c r="G135" i="16" s="1"/>
  <c r="F151" i="16"/>
  <c r="F150" i="16" s="1"/>
  <c r="F172" i="16"/>
  <c r="H172" i="16" s="1"/>
  <c r="F178" i="16"/>
  <c r="H178" i="16" s="1"/>
  <c r="F206" i="16"/>
  <c r="H206" i="16" s="1"/>
  <c r="F228" i="16"/>
  <c r="H228" i="16" s="1"/>
  <c r="F261" i="16"/>
  <c r="H261" i="16" s="1"/>
  <c r="G264" i="16"/>
  <c r="H294" i="16"/>
  <c r="F300" i="16"/>
  <c r="H300" i="16" s="1"/>
  <c r="F315" i="16"/>
  <c r="H315" i="16" s="1"/>
  <c r="F354" i="16"/>
  <c r="H354" i="16" s="1"/>
  <c r="F47" i="16"/>
  <c r="F46" i="16" s="1"/>
  <c r="H56" i="16"/>
  <c r="H59" i="16"/>
  <c r="H81" i="16"/>
  <c r="H92" i="16"/>
  <c r="H125" i="16"/>
  <c r="F132" i="16"/>
  <c r="F131" i="16" s="1"/>
  <c r="H201" i="16"/>
  <c r="H229" i="16"/>
  <c r="H232" i="16"/>
  <c r="F254" i="16"/>
  <c r="F257" i="16"/>
  <c r="H257" i="16" s="1"/>
  <c r="F277" i="16"/>
  <c r="H295" i="16"/>
  <c r="H313" i="16"/>
  <c r="H63" i="16"/>
  <c r="F62" i="16"/>
  <c r="H182" i="16"/>
  <c r="F181" i="16"/>
  <c r="H39" i="16"/>
  <c r="G38" i="16"/>
  <c r="H38" i="16" s="1"/>
  <c r="H88" i="16"/>
  <c r="H100" i="16"/>
  <c r="G99" i="16"/>
  <c r="G98" i="16" s="1"/>
  <c r="H104" i="16"/>
  <c r="G103" i="16"/>
  <c r="G102" i="16" s="1"/>
  <c r="H129" i="16"/>
  <c r="F128" i="16"/>
  <c r="H128" i="16" s="1"/>
  <c r="H198" i="16"/>
  <c r="F197" i="16"/>
  <c r="H197" i="16" s="1"/>
  <c r="H254" i="16"/>
  <c r="F253" i="16"/>
  <c r="H306" i="16"/>
  <c r="F305" i="16"/>
  <c r="H312" i="16"/>
  <c r="F311" i="16"/>
  <c r="H322" i="16"/>
  <c r="F321" i="16"/>
  <c r="H321" i="16" s="1"/>
  <c r="F102" i="16"/>
  <c r="H103" i="16"/>
  <c r="H113" i="16"/>
  <c r="F112" i="16"/>
  <c r="H137" i="16"/>
  <c r="F136" i="16"/>
  <c r="H158" i="16"/>
  <c r="G157" i="16"/>
  <c r="G156" i="16" s="1"/>
  <c r="G13" i="16"/>
  <c r="H43" i="16"/>
  <c r="G42" i="16"/>
  <c r="H42" i="16" s="1"/>
  <c r="G47" i="16"/>
  <c r="G46" i="16" s="1"/>
  <c r="H55" i="16"/>
  <c r="F70" i="16"/>
  <c r="G83" i="16"/>
  <c r="H83" i="16" s="1"/>
  <c r="H123" i="16"/>
  <c r="F122" i="16"/>
  <c r="H132" i="16"/>
  <c r="G131" i="16"/>
  <c r="H131" i="16" s="1"/>
  <c r="H145" i="16"/>
  <c r="F144" i="16"/>
  <c r="H144" i="16" s="1"/>
  <c r="H151" i="16"/>
  <c r="G150" i="16"/>
  <c r="H150" i="16" s="1"/>
  <c r="H166" i="16"/>
  <c r="H274" i="16"/>
  <c r="F273" i="16"/>
  <c r="H273" i="16" s="1"/>
  <c r="H292" i="16"/>
  <c r="F291" i="16"/>
  <c r="G324" i="16"/>
  <c r="H334" i="16"/>
  <c r="H338" i="16"/>
  <c r="H35" i="16"/>
  <c r="G34" i="16"/>
  <c r="H34" i="16" s="1"/>
  <c r="H72" i="16"/>
  <c r="G71" i="16"/>
  <c r="G70" i="16" s="1"/>
  <c r="H266" i="16"/>
  <c r="F265" i="16"/>
  <c r="F20" i="16"/>
  <c r="H20" i="16" s="1"/>
  <c r="H30" i="16"/>
  <c r="H79" i="16"/>
  <c r="F78" i="16"/>
  <c r="H107" i="16"/>
  <c r="F106" i="16"/>
  <c r="H167" i="16"/>
  <c r="H212" i="16"/>
  <c r="H224" i="16"/>
  <c r="G253" i="16"/>
  <c r="H268" i="16"/>
  <c r="G311" i="16"/>
  <c r="H332" i="16"/>
  <c r="F331" i="16"/>
  <c r="H335" i="16"/>
  <c r="G337" i="16"/>
  <c r="H339" i="16"/>
  <c r="F341" i="16"/>
  <c r="H341" i="16" s="1"/>
  <c r="H277" i="16" l="1"/>
  <c r="F276" i="16"/>
  <c r="H276" i="16" s="1"/>
  <c r="H70" i="16"/>
  <c r="H311" i="16"/>
  <c r="H253" i="16"/>
  <c r="H102" i="16"/>
  <c r="H46" i="16"/>
  <c r="H13" i="16"/>
  <c r="G12" i="16"/>
  <c r="G11" i="16" s="1"/>
  <c r="G10" i="16" s="1"/>
  <c r="G97" i="16"/>
  <c r="G96" i="16" s="1"/>
  <c r="H47" i="16"/>
  <c r="H265" i="16"/>
  <c r="F264" i="16"/>
  <c r="H264" i="16" s="1"/>
  <c r="H291" i="16"/>
  <c r="F287" i="16"/>
  <c r="H287" i="16" s="1"/>
  <c r="H122" i="16"/>
  <c r="F121" i="16"/>
  <c r="H121" i="16" s="1"/>
  <c r="H71" i="16"/>
  <c r="H112" i="16"/>
  <c r="F111" i="16"/>
  <c r="H111" i="16" s="1"/>
  <c r="H305" i="16"/>
  <c r="F299" i="16"/>
  <c r="H299" i="16" s="1"/>
  <c r="H78" i="16"/>
  <c r="F77" i="16"/>
  <c r="H77" i="16" s="1"/>
  <c r="H62" i="16"/>
  <c r="F54" i="16"/>
  <c r="H54" i="16" s="1"/>
  <c r="H331" i="16"/>
  <c r="F324" i="16"/>
  <c r="H324" i="16" s="1"/>
  <c r="H106" i="16"/>
  <c r="F105" i="16"/>
  <c r="H105" i="16" s="1"/>
  <c r="H99" i="16"/>
  <c r="F337" i="16"/>
  <c r="H157" i="16"/>
  <c r="H181" i="16"/>
  <c r="F156" i="16"/>
  <c r="H136" i="16"/>
  <c r="F135" i="16"/>
  <c r="H135" i="16" s="1"/>
  <c r="F12" i="16"/>
  <c r="F11" i="16" l="1"/>
  <c r="H12" i="16"/>
  <c r="F98" i="16"/>
  <c r="H337" i="16"/>
  <c r="H156" i="16"/>
  <c r="H98" i="16" l="1"/>
  <c r="F97" i="16"/>
  <c r="F10" i="16"/>
  <c r="H11" i="16"/>
  <c r="H10" i="16" l="1"/>
  <c r="H97" i="16"/>
  <c r="F96" i="16"/>
  <c r="H96" i="16" l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Renata Siedlecka</author>
  </authors>
  <commentList>
    <comment ref="G45" authorId="0" shapeId="0" xr:uid="{50208CB9-AA43-451D-9455-4A8A5209B9C9}">
      <text>
        <r>
          <rPr>
            <b/>
            <sz val="9"/>
            <color indexed="81"/>
            <rFont val="Tahoma"/>
            <family val="2"/>
            <charset val="238"/>
          </rPr>
          <t>Renata Siedlecka:</t>
        </r>
        <r>
          <rPr>
            <sz val="9"/>
            <color indexed="81"/>
            <rFont val="Tahoma"/>
            <family val="2"/>
            <charset val="238"/>
          </rPr>
          <t xml:space="preserve">
na wyd. bież. w 2025r. w WPF 69.416,00</t>
        </r>
      </text>
    </comment>
    <comment ref="D74" authorId="0" shapeId="0" xr:uid="{4A6E4437-29F3-417D-94BF-0AEB5D9F9419}">
      <text>
        <r>
          <rPr>
            <b/>
            <sz val="9"/>
            <color indexed="81"/>
            <rFont val="Tahoma"/>
            <family val="2"/>
            <charset val="238"/>
          </rPr>
          <t>Renata Siedlecka:</t>
        </r>
        <r>
          <rPr>
            <sz val="9"/>
            <color indexed="81"/>
            <rFont val="Tahoma"/>
            <family val="2"/>
            <charset val="238"/>
          </rPr>
          <t xml:space="preserve">
wkład własny dla ZAZ z dofinansowaniem PFRON w wys. 151.000,00</t>
        </r>
      </text>
    </comment>
    <comment ref="D83" authorId="0" shapeId="0" xr:uid="{28E30E88-ED50-4C9E-A6B2-D475BDA77287}">
      <text>
        <r>
          <rPr>
            <b/>
            <sz val="9"/>
            <color indexed="81"/>
            <rFont val="Tahoma"/>
            <family val="2"/>
            <charset val="238"/>
          </rPr>
          <t>Renata Siedlecka:</t>
        </r>
        <r>
          <rPr>
            <sz val="9"/>
            <color indexed="81"/>
            <rFont val="Tahoma"/>
            <family val="2"/>
            <charset val="238"/>
          </rPr>
          <t xml:space="preserve">
wkład własny dla COnDz 
 z dofinansowaniem PFRON w wys. 123.500,00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Renata Siedlecka</author>
  </authors>
  <commentList>
    <comment ref="B25" authorId="0" shapeId="0" xr:uid="{3320B751-AC0F-4BD4-81B2-850DEE26CF46}">
      <text>
        <r>
          <rPr>
            <b/>
            <sz val="9"/>
            <color indexed="81"/>
            <rFont val="Tahoma"/>
            <family val="2"/>
            <charset val="238"/>
          </rPr>
          <t>Renata Siedlecka:</t>
        </r>
        <r>
          <rPr>
            <sz val="9"/>
            <color indexed="81"/>
            <rFont val="Tahoma"/>
            <family val="2"/>
            <charset val="238"/>
          </rPr>
          <t xml:space="preserve">
Wydział Edukacji, Zdrowia i Polityki Społecznej</t>
        </r>
      </text>
    </comment>
    <comment ref="B29" authorId="0" shapeId="0" xr:uid="{6D13DB97-9708-4459-9C86-8A698C638CB3}">
      <text>
        <r>
          <rPr>
            <b/>
            <sz val="9"/>
            <color indexed="81"/>
            <rFont val="Tahoma"/>
            <family val="2"/>
            <charset val="238"/>
          </rPr>
          <t>Renata Siedlecka:</t>
        </r>
        <r>
          <rPr>
            <sz val="9"/>
            <color indexed="81"/>
            <rFont val="Tahoma"/>
            <family val="2"/>
            <charset val="238"/>
          </rPr>
          <t xml:space="preserve">
Wydział GMK</t>
        </r>
      </text>
    </comment>
    <comment ref="B32" authorId="0" shapeId="0" xr:uid="{CA4CAB94-32C6-4F10-BCFD-C5C0901781B7}">
      <text>
        <r>
          <rPr>
            <b/>
            <sz val="9"/>
            <color indexed="81"/>
            <rFont val="Tahoma"/>
            <family val="2"/>
            <charset val="238"/>
          </rPr>
          <t>Renata Siedlecka:</t>
        </r>
        <r>
          <rPr>
            <sz val="9"/>
            <color indexed="81"/>
            <rFont val="Tahoma"/>
            <family val="2"/>
            <charset val="238"/>
          </rPr>
          <t xml:space="preserve">
FENIKS</t>
        </r>
      </text>
    </comment>
  </commentList>
</comments>
</file>

<file path=xl/sharedStrings.xml><?xml version="1.0" encoding="utf-8"?>
<sst xmlns="http://schemas.openxmlformats.org/spreadsheetml/2006/main" count="955" uniqueCount="538">
  <si>
    <t>Załącznik Nr 1</t>
  </si>
  <si>
    <t>RADY MIASTA WŁOCŁAWEK</t>
  </si>
  <si>
    <t>Zmiany w budżecie miasta Włocławek na 2025 rok</t>
  </si>
  <si>
    <t>w złotych</t>
  </si>
  <si>
    <t>Plan</t>
  </si>
  <si>
    <t>Dz.</t>
  </si>
  <si>
    <t>Rozdz.</t>
  </si>
  <si>
    <t>§</t>
  </si>
  <si>
    <t>T r e ś ć</t>
  </si>
  <si>
    <t>przed zmianą</t>
  </si>
  <si>
    <t>zwiększyć</t>
  </si>
  <si>
    <t>zmniejszyć</t>
  </si>
  <si>
    <t>po zmianach</t>
  </si>
  <si>
    <t>DOCHODY OGÓŁEM:</t>
  </si>
  <si>
    <t>Dochody na zadania własne:</t>
  </si>
  <si>
    <t>Transport i łączność</t>
  </si>
  <si>
    <t>Lokalny transport zbiorowy</t>
  </si>
  <si>
    <t xml:space="preserve">Miejski Zarząd Dróg i Zieleni </t>
  </si>
  <si>
    <t>0690</t>
  </si>
  <si>
    <t>wpływy z różnych opłat</t>
  </si>
  <si>
    <t>0830</t>
  </si>
  <si>
    <t>wpływy z usług</t>
  </si>
  <si>
    <t>0920</t>
  </si>
  <si>
    <t>wpływy z pozostałych odsetek</t>
  </si>
  <si>
    <t>0940</t>
  </si>
  <si>
    <t>wpływy z rozliczeń/zwrotów z lat ubiegłych</t>
  </si>
  <si>
    <t>0970</t>
  </si>
  <si>
    <t>Drogi publiczne w miastach na prawach powiatu</t>
  </si>
  <si>
    <t>0570</t>
  </si>
  <si>
    <t>wpływy z tytułu grzywien, mandatów i innych kar pieniężnych od osób fizycznych</t>
  </si>
  <si>
    <t>0580</t>
  </si>
  <si>
    <t>wpływy z tytułu grzywien i innych kar pieniężnych od osób prawnych i innych jednostek  organizacyjnych</t>
  </si>
  <si>
    <t>0620</t>
  </si>
  <si>
    <t>wpływy z opłat za zezwolenia, akredytacje oraz opłaty ewidencyjne, w tym opłaty za częstotliwości</t>
  </si>
  <si>
    <t>0630</t>
  </si>
  <si>
    <t>wpływy z tytułu opłat i kosztów sądowych oraz innych opłat uiszczanych na rzecz Skarbu Państwa z tytułu postępowania sądowego i prokuratorskiego</t>
  </si>
  <si>
    <t>0950</t>
  </si>
  <si>
    <t>wpływy z tytułu kar i odszkodowań wynikających z umów</t>
  </si>
  <si>
    <t>Drogi publiczne gminne</t>
  </si>
  <si>
    <t>Drogi wewnętrzne</t>
  </si>
  <si>
    <t>Płatne parkowanie</t>
  </si>
  <si>
    <t>Pozostała działalność</t>
  </si>
  <si>
    <t>Gospodarka mieszkaniowa</t>
  </si>
  <si>
    <t>Gospodarowanie mieszkaniowym zasobem gminy</t>
  </si>
  <si>
    <t>Administracja Zasobów Komunalnych</t>
  </si>
  <si>
    <t>Organ - projekt pn. "Społeczna Agencja Najmu szansą dla mieszkańców Włocławka na bezpieczny i stabilny najem"</t>
  </si>
  <si>
    <t>2057</t>
  </si>
  <si>
    <t>dotacja celowa w ramach programów finansowanych z udziałem środków europejskich oraz środków, o których mowa w art. 5 ust. 3 pkt 5 lit. a i b ustawy, lub płatności w ramach budżetu środków europejskich, realizowanych przez jednostki samorządu terytorialnego</t>
  </si>
  <si>
    <t>2059</t>
  </si>
  <si>
    <t>Oświata i wychowanie</t>
  </si>
  <si>
    <t>Technika</t>
  </si>
  <si>
    <t>Jednostki oświatowe zbiorczo</t>
  </si>
  <si>
    <t>Placówki kształcenia ustawicznego i centra</t>
  </si>
  <si>
    <t>kształcania zawodowego</t>
  </si>
  <si>
    <t xml:space="preserve">Wydział Edukacji, Zdrowia i Polityki Społecznej </t>
  </si>
  <si>
    <t>Organ - program "Rehabilitacja 25 plus" VII edycja</t>
  </si>
  <si>
    <t>środki otrzymane z państwowych funduszy celowych na realizację zadań bieżących jednostek sektora finansów publicznych</t>
  </si>
  <si>
    <t>Organ - projekt pn. "Budowa skoordynowanego systemu pomocy specjalistycznej opartego na Specjalistycznych Centrach Wspierających Edukację Włączającą"</t>
  </si>
  <si>
    <t>851</t>
  </si>
  <si>
    <t>Ochrona zdrowia</t>
  </si>
  <si>
    <t>Przeciwdziałanie alkoholizmowi</t>
  </si>
  <si>
    <t>Centrum Wsparcia dla Osób w Kryzysie</t>
  </si>
  <si>
    <t>0640</t>
  </si>
  <si>
    <t>wpływy z tytułu kosztów egzekucyjnych, opłaty komorniczej i kosztów upomnień</t>
  </si>
  <si>
    <t>Rodzina</t>
  </si>
  <si>
    <t>Placówka Opiekuńczo - Wychowawcza Nr 1 "MALUCH"</t>
  </si>
  <si>
    <t>wpływy z tytułu grzywien, mandatów i innych kar pieniężnych</t>
  </si>
  <si>
    <t>Miejski Ośrodek Pomocy Rodzinie</t>
  </si>
  <si>
    <t>Gospodarka komunalna i ochrona środowiska</t>
  </si>
  <si>
    <t>Gospodarka ściekowa i ochrona wód</t>
  </si>
  <si>
    <t>0490</t>
  </si>
  <si>
    <t>wpływy z innych lokalnych opłat pobieranych przez jednostki samorządu terytorialnego na podstawie odrębnych ustaw</t>
  </si>
  <si>
    <t>Oświetlenie ulic, placów i dróg</t>
  </si>
  <si>
    <t>Wydział Dróg, Transportu Zbiorowego i Energii</t>
  </si>
  <si>
    <t>Miejski Zarząd Dróg i Zieleni (Strefa)</t>
  </si>
  <si>
    <t>WYDATKI OGÓŁEM:</t>
  </si>
  <si>
    <t>Wydatki na zadania własne:</t>
  </si>
  <si>
    <t>wydatki inwestycyjne jednostek budżetowych</t>
  </si>
  <si>
    <t>Turystyka</t>
  </si>
  <si>
    <t>Zadania w zakresie upowszechniania turystyki</t>
  </si>
  <si>
    <t>Ośrodek Sportu i Rekreacji</t>
  </si>
  <si>
    <t>wydatki osobowe niezaliczone do wynagrodzeń</t>
  </si>
  <si>
    <t>dodatkowe wynagrodzenie roczne</t>
  </si>
  <si>
    <t>zakup usług remontowych</t>
  </si>
  <si>
    <t>opłaty z tytułu zakupu usług telekomunikacyjnych</t>
  </si>
  <si>
    <t>podróże służbowe krajowe</t>
  </si>
  <si>
    <t xml:space="preserve">szkolenia pracowników niebędących członkami korpusu służby cywilnej </t>
  </si>
  <si>
    <t>wpłaty na PPK finansowane przez podmiot zatrudniający</t>
  </si>
  <si>
    <t>Wydział Gospodarowania Mieniem Komunalnym - projekt pn. "Społeczna Agencja Najmu szansą dla mieszkańców Włocławka na bezpieczny i stabilny najem"</t>
  </si>
  <si>
    <t>dotacja celowa z budżetu na finansowanie lub dofinansowanie zadań zleconych do realizacji pozostałym jednostkom niezaliczanym do sektora finansów publicznych</t>
  </si>
  <si>
    <t>Wydział Inwestycji i Zamówień Publicznych</t>
  </si>
  <si>
    <t>wynagrodzenia bezosobowe</t>
  </si>
  <si>
    <t>Działalność usługowa</t>
  </si>
  <si>
    <t>71095</t>
  </si>
  <si>
    <t>Wydział Urbanistyki i Architektury</t>
  </si>
  <si>
    <t xml:space="preserve">zakup usług obejmujących wykonanie ekspertyz, analiz i opinii </t>
  </si>
  <si>
    <t>Administracja publiczna</t>
  </si>
  <si>
    <t>75023</t>
  </si>
  <si>
    <t>Urzędy gmin (miast i miast na prawach powiatu)</t>
  </si>
  <si>
    <t>Wydział Organizacyjno - Prawny i Kadr</t>
  </si>
  <si>
    <t>Wydział Informatyki i Danych Miejskich</t>
  </si>
  <si>
    <t>zakup usług pozostałych</t>
  </si>
  <si>
    <t>wydatki na zakupy inwestycyjne jednostek budżetowych</t>
  </si>
  <si>
    <t>Wydział Finansów</t>
  </si>
  <si>
    <t>podatek od towarów i usług (VAT)</t>
  </si>
  <si>
    <t>Miejski Zarząd Dróg i Zieleni - zadanie pn. "Zielone tereny Śródmieścia miasta Włocławek"</t>
  </si>
  <si>
    <t>Bezpieczeństwo publiczne i ochrona</t>
  </si>
  <si>
    <t>przeciwpożarowa</t>
  </si>
  <si>
    <t>75414</t>
  </si>
  <si>
    <t>Obrona cywilna</t>
  </si>
  <si>
    <t>Wydział Zarządzania Kryzysowego i Bezpieczeństwa</t>
  </si>
  <si>
    <t>Szkoły podstawowe</t>
  </si>
  <si>
    <t xml:space="preserve">składki na ubezpieczenia społeczne </t>
  </si>
  <si>
    <t>zakup materiałów i wyposażenia</t>
  </si>
  <si>
    <t>zakup energii</t>
  </si>
  <si>
    <t>Szkoły podstawowe specjalne</t>
  </si>
  <si>
    <t>Oddziały przedszkolne w szkołach podstawowych</t>
  </si>
  <si>
    <t>Przedszkola</t>
  </si>
  <si>
    <t>2540</t>
  </si>
  <si>
    <t>dotacja podmiotowa z budżetu dla niepublicznej jednostki systemu oświaty</t>
  </si>
  <si>
    <t xml:space="preserve">składki na Fundusz Pracy oraz Fundusz Solidarnościowy </t>
  </si>
  <si>
    <t xml:space="preserve">Przedszkola specjalne </t>
  </si>
  <si>
    <t>Świetlice szkolne</t>
  </si>
  <si>
    <t>zakup środków dydaktycznych i książek</t>
  </si>
  <si>
    <t>Branżowe szkoły I stopnia</t>
  </si>
  <si>
    <t>kształcenia zawodowego</t>
  </si>
  <si>
    <t xml:space="preserve">Ośrodki szkolenia, dokształcania i doskonalenia kadr </t>
  </si>
  <si>
    <t>Stołówki szkolne i przedszkolne</t>
  </si>
  <si>
    <t xml:space="preserve">Realizacja zadań wymagających stosowania specjalnej </t>
  </si>
  <si>
    <t xml:space="preserve">organizacji nauki i metod pracy dla dzieci w przedszkolach, </t>
  </si>
  <si>
    <t>oddziałach przedszkolnych, w szkołach podstawowych</t>
  </si>
  <si>
    <t xml:space="preserve"> i innych formach wychowania przedszkolnego</t>
  </si>
  <si>
    <t>organizacji nauki i metod pracy dla dzieci i młodzieży</t>
  </si>
  <si>
    <t>w szkołach podstawowych</t>
  </si>
  <si>
    <t>w gimnazjach, klasach dotychczasowego gimnazjum</t>
  </si>
  <si>
    <t>prowadzonych w szkołach innego typu, liceach</t>
  </si>
  <si>
    <t xml:space="preserve">ogólnokształcących, technikach, szkołach policealnych, </t>
  </si>
  <si>
    <t>branżowych szkołach I i II stopnia i klasach dotychczasowej</t>
  </si>
  <si>
    <t>zasadniczej szkoły zawodowej prowadzonych w branżowych</t>
  </si>
  <si>
    <t>szkołach I stopnia oraz szkołach artystycznych</t>
  </si>
  <si>
    <t>Wydział Edukacji, Zdrowia i Polityki Społecznej</t>
  </si>
  <si>
    <t xml:space="preserve">zakup materiałów i wyposażenia </t>
  </si>
  <si>
    <t xml:space="preserve">Zespół Szkół Nr 3 - program "Rehabilitacja 25 plus" VII edycja  </t>
  </si>
  <si>
    <t>składki na ubezpieczenia społeczne</t>
  </si>
  <si>
    <t>składki na Fundusz Pracy oraz Fundusz Solidarnościowy</t>
  </si>
  <si>
    <t xml:space="preserve">zakup środków dydaktycznych i książek </t>
  </si>
  <si>
    <t xml:space="preserve">zakup usług pozostałych </t>
  </si>
  <si>
    <t>Zespół Szkół Nr 3 - projekt pn. "Budowa skoordynowanego systemu pomocy specjalistycznej opartego na Specjalistycznych Centrach Wspierających Edukację Włączającą"</t>
  </si>
  <si>
    <t>Lecznictwo ambulatoryjne</t>
  </si>
  <si>
    <t>Wydział Nadzoru Właścicielskiego i Gospodarki Komunalnej</t>
  </si>
  <si>
    <t xml:space="preserve">wniesienie wkładów do spółek prawa handlowego oraz na uzupełnienie funduszy statutowych banków państwowych i innych instytucji finansowych </t>
  </si>
  <si>
    <t>wynagrodzenia osobowe pracowników</t>
  </si>
  <si>
    <t>852</t>
  </si>
  <si>
    <t>Pomoc społeczna</t>
  </si>
  <si>
    <t>85215</t>
  </si>
  <si>
    <t>Dodatki mieszkaniowe</t>
  </si>
  <si>
    <t>świadczenia społeczne</t>
  </si>
  <si>
    <t>Ośrodki pomocy społecznej</t>
  </si>
  <si>
    <t>85228</t>
  </si>
  <si>
    <t>Usługi opiekuńcze i specjalistyczne usługi opiekuńcze</t>
  </si>
  <si>
    <t>2360</t>
  </si>
  <si>
    <t>dotacja celowa z budżetu jednostki samorządu terytorialnego, udzielona w trybie art. 221 ustawy, na finansowanie lub dofinansowanie zadań zleconych do realizacji organizacjom prowadzącym działalność pożytku publicznego</t>
  </si>
  <si>
    <t>Pozostałe zadania w zakresie polityki społecznej</t>
  </si>
  <si>
    <t>Rehabilitacja zawodowa i społeczna osób niepełnosprawnych</t>
  </si>
  <si>
    <t xml:space="preserve">Miejski Ośrodek Pomocy Rodzinie - projekt pn. "Usługi </t>
  </si>
  <si>
    <t xml:space="preserve">indywidualnego transportu door-to-door - dla </t>
  </si>
  <si>
    <t xml:space="preserve">mieszkańców Miasta Włocławka" </t>
  </si>
  <si>
    <t>Edukacyjna opieka wychowawcza</t>
  </si>
  <si>
    <t>Wczesne wspomaganie rozwoju dziecka</t>
  </si>
  <si>
    <t>Internaty i bursy szkolne</t>
  </si>
  <si>
    <t>Młodzieżowe ośrodki wychowawcze</t>
  </si>
  <si>
    <t>Działalność placówek opiekuńczo - wychowawczych</t>
  </si>
  <si>
    <t>4330</t>
  </si>
  <si>
    <t xml:space="preserve">zakup usług przez jednostki samorządu terytorialnego od innych jednostek samorządu terytorialnego </t>
  </si>
  <si>
    <t>Placówka Opiekuńczo - Wychowawcza Nr 1 "Maluch"</t>
  </si>
  <si>
    <t>4210</t>
  </si>
  <si>
    <t>2910</t>
  </si>
  <si>
    <t>zwrot dotacji oraz płatności, w tym wykorzystanych niezgodnie z przeznaczeniem lub wykorzystanych z naruszeniem procedur, o których mowa w art. 184 ustawy, pobranych nienależnie lub w nadmiernej wysokości</t>
  </si>
  <si>
    <t>dotacje celowe z budżetu na finansowanie lub dofinansowanie kosztów realizacji inwestycji i zakupów inwestycyjnych jednostek niezaliczanych do sektora finansów publicznych</t>
  </si>
  <si>
    <t>Gospodarka odpadami komunalnymi</t>
  </si>
  <si>
    <t>kary i odszkodowania wypłacane na rzecz osób prawnych i innych jednostek organizacyjnych</t>
  </si>
  <si>
    <t xml:space="preserve">Kultura i ochrona dziedzictwa narodowego </t>
  </si>
  <si>
    <t>Domy i ośrodki kultury, świetlice i kluby</t>
  </si>
  <si>
    <t>Galerie i biura wystaw artystycznych</t>
  </si>
  <si>
    <t>Wydział Kultury, Turystyki i Promocji</t>
  </si>
  <si>
    <t>dotacje celowe z budżetu na finansowanie lub dofinansowanie kosztów realizacji inwestycji i zakupów inwestycyjnych innych jednostek sektora finansów publicznych</t>
  </si>
  <si>
    <t>Ochrona zabytków i opieka nad zabytkami</t>
  </si>
  <si>
    <t>dotacje celowe z budżetu na finansowanie lub dofinansowanie prac remontowych i konserwatorskich obiektów zabytkowych przekazane jednostkom niezaliczanym do sektora finansów publicznych</t>
  </si>
  <si>
    <t>Kultura fizyczna</t>
  </si>
  <si>
    <t>Obiekty sportowe</t>
  </si>
  <si>
    <t>Instytucje kultury fizycznej</t>
  </si>
  <si>
    <t xml:space="preserve">różne opłaty i składki </t>
  </si>
  <si>
    <t>podatek od nieruchomości</t>
  </si>
  <si>
    <t>pozostałe podatki na rzecz budżetów jednostek samorządu terytorialnego</t>
  </si>
  <si>
    <t>opłaty na rzecz budżetów jednostek samorządu terytorialnego</t>
  </si>
  <si>
    <t>koszty postępowania sądowego i prokuratorskiego</t>
  </si>
  <si>
    <t>do UCHWAŁY NR XXIV/92/2025</t>
  </si>
  <si>
    <t>z dnia 30 września 2025 r.</t>
  </si>
  <si>
    <t>Załącznik Nr 2</t>
  </si>
  <si>
    <t>Zmiana planu wydatków majątkowych na 2025 rok</t>
  </si>
  <si>
    <t>Planowane wydatki</t>
  </si>
  <si>
    <t xml:space="preserve">Pozostałe </t>
  </si>
  <si>
    <t>Jednostka</t>
  </si>
  <si>
    <t xml:space="preserve">Łączne </t>
  </si>
  <si>
    <t>rok</t>
  </si>
  <si>
    <t>Źródła finansowania</t>
  </si>
  <si>
    <t xml:space="preserve">środki  </t>
  </si>
  <si>
    <t>organizacyjna</t>
  </si>
  <si>
    <t>Dział</t>
  </si>
  <si>
    <t>Nazwa zadania inwestycyjnego</t>
  </si>
  <si>
    <t>koszty</t>
  </si>
  <si>
    <t>budżetowy</t>
  </si>
  <si>
    <t>środki</t>
  </si>
  <si>
    <t>wydzielone</t>
  </si>
  <si>
    <t>realizująca</t>
  </si>
  <si>
    <t>finansowe</t>
  </si>
  <si>
    <t xml:space="preserve">pochodzące </t>
  </si>
  <si>
    <t>wymienione</t>
  </si>
  <si>
    <t>rachunki</t>
  </si>
  <si>
    <t>program lub</t>
  </si>
  <si>
    <t>(8+9+10)</t>
  </si>
  <si>
    <t xml:space="preserve">własne </t>
  </si>
  <si>
    <t>z innych</t>
  </si>
  <si>
    <t>w art.5 ust.1</t>
  </si>
  <si>
    <t>jednostek</t>
  </si>
  <si>
    <t>koordynująca</t>
  </si>
  <si>
    <t>źródeł</t>
  </si>
  <si>
    <t>pkt 2 i 3 u.f.p.</t>
  </si>
  <si>
    <t>oświatowych</t>
  </si>
  <si>
    <t>wykonanie</t>
  </si>
  <si>
    <t>programu</t>
  </si>
  <si>
    <t>OGÓŁEM:</t>
  </si>
  <si>
    <t>x</t>
  </si>
  <si>
    <t>TRANSPORT I  ŁĄCZNOŚĆ</t>
  </si>
  <si>
    <t>Multimodalne centrum przesiadkowe - etap III</t>
  </si>
  <si>
    <t>Miejski Zarząd Dróg i Zieleni</t>
  </si>
  <si>
    <t xml:space="preserve">Budowa tunelu w ciągu ul. Wienieckiej </t>
  </si>
  <si>
    <t>Przebudowa/rekonstrukcja dróg powiatowych</t>
  </si>
  <si>
    <t>Przebudowa śródmiejskich ulic powiatowych</t>
  </si>
  <si>
    <t>Budowa kanalizacji deszczowej w ulicy Mielęcińskiej</t>
  </si>
  <si>
    <t>Budowa drogi stanowiącej przedłużenie ul. Letniej od Al. Jana Pawła II do ul. Szyszkowej</t>
  </si>
  <si>
    <t>Budowa ulicy Brzezinowej na odcinku od ul. Mielęcińskiej do ul. Letniej</t>
  </si>
  <si>
    <t xml:space="preserve">Budowa ul. Energetyków na odcinku od ul. Hutniczej do przejścia podziemnego dla pieszych pod torami kolejowymi </t>
  </si>
  <si>
    <t xml:space="preserve">Przebudowa ul. Rybnickiej </t>
  </si>
  <si>
    <t>Rozbudowa ulic Granicznej i Leśnej na odcinkach łączących jednostkę strukturalną Rybnica ze wsią Józefowo</t>
  </si>
  <si>
    <t>Przebudowa/rekonstrukcja dróg gminnych</t>
  </si>
  <si>
    <t>Przebudowa śródmiejskich ulic gminnych</t>
  </si>
  <si>
    <t xml:space="preserve">Zielona i niebieska infrastruktura miasta </t>
  </si>
  <si>
    <t>Budowa / przebudowa dróg wewnętrznych</t>
  </si>
  <si>
    <t>ADMINISTRACJA PUBLICZNA</t>
  </si>
  <si>
    <t>Zakup sprzętu komputerowego, oprogramowania i licencji do obsługi Urzędu Miasta</t>
  </si>
  <si>
    <t>Urząd Miasta/ Wydział Informatyki i Danych Miejskich</t>
  </si>
  <si>
    <t xml:space="preserve">Ciągi komunikacyjne poza pasami drogowymi </t>
  </si>
  <si>
    <t>6058   6059</t>
  </si>
  <si>
    <t>Zielone tereny Śródmieścia miasta Włocławek</t>
  </si>
  <si>
    <t>BEZPIECZEŃSTWO PUBLICZNE I OCHRONA PRZECIWPOŻAROWA</t>
  </si>
  <si>
    <t>Rozbudowa systemu Centralnego Systemu Alarmowania na terenie Gminy Miasto Włocławek</t>
  </si>
  <si>
    <t>Urząd Miasta / Wydział Zarządzania Kryzysowego i Bezpieczeństwa</t>
  </si>
  <si>
    <t>Rozbudowa systemu koordynacji ratownictwa Włocławek - 900</t>
  </si>
  <si>
    <t>OŚWIATA I WYCHOWANIE</t>
  </si>
  <si>
    <t>wprowadza się nowe zadanie:</t>
  </si>
  <si>
    <t>§ 6060</t>
  </si>
  <si>
    <t>Zakup klimatyzatorów dla Szkoły Podstawowej Nr 3</t>
  </si>
  <si>
    <t>Szkoła Podstawowa Nr 3</t>
  </si>
  <si>
    <t>Zakup urządzenia do kompensacji mocy biernej dla Szkoły Podstawowej Nr 23</t>
  </si>
  <si>
    <t>Szkoła Podstawowa Nr 23</t>
  </si>
  <si>
    <t>6058                      6059</t>
  </si>
  <si>
    <t xml:space="preserve">Termomodernizacja budynków oświatowych w ramach projektu "Termomodernizacja budynków użyteczności publicznej na terenie miasta Włocławek" </t>
  </si>
  <si>
    <t>Urząd Miasta /Wydział Inwestycji i Zamówień Publicznych</t>
  </si>
  <si>
    <t>OCHRONA ZDROWIA</t>
  </si>
  <si>
    <t>§ 6030</t>
  </si>
  <si>
    <t>Dokapitalizowanie Miejskiego Zespołu Opieki Zdrowotnej Sp. z o.o.</t>
  </si>
  <si>
    <t>Urząd Miasta /Wydział Nadzoru Właścicielskiego i Gospodarki Komunalnej</t>
  </si>
  <si>
    <t>Budowa ogrodzenia zewnętrznego, bram i furtek wokół Centrum Wsparcia dla Osób w Kryzysie</t>
  </si>
  <si>
    <t>§ 6050</t>
  </si>
  <si>
    <t>Utwardzenie gruntu z 10 miejscami postojowymi na terenie Centrum Wsparcia dla Osób w Kryzysie</t>
  </si>
  <si>
    <t>POMOC SPOŁECZNA</t>
  </si>
  <si>
    <t>Montaż systemu klimatyzacji na I piętrze w budynku MOPR przy ulicy Ogniowej 8/10</t>
  </si>
  <si>
    <t xml:space="preserve">Miejski Ośrodek Pomocy Rodzinie </t>
  </si>
  <si>
    <t>Zakup 2 serwerów na potrzeby Miejskiego Ośrodka Pomocy Rodzinie we Włocławku</t>
  </si>
  <si>
    <t>POZOSTAŁE ZADANIA W ZAKRESIE POLITYKI SPOŁECZNEJ</t>
  </si>
  <si>
    <t xml:space="preserve">Poprawa mobilności pracowników z niepełnosprawnościami ZAZ we Włocławku w ramach realizacji indywidualnych planów rehabilitacji </t>
  </si>
  <si>
    <t>Urząd Miasta /Wydział Edukacji, Zdrowia i Polityki Społecznej</t>
  </si>
  <si>
    <t xml:space="preserve">Edukacyjna opieka wychowawcza </t>
  </si>
  <si>
    <t xml:space="preserve">Przebudowa Młodzieżowego Ośrodka Wychowawczego wraz z infrastrukturą towarzyszącą </t>
  </si>
  <si>
    <t>Zakup patelni specjalistycznej na potrzeby Młodzieżowego Ośrodka Wychowawczego</t>
  </si>
  <si>
    <t>Młodzieżowy Ośrdowek Wychowawczy</t>
  </si>
  <si>
    <t>RODZINA</t>
  </si>
  <si>
    <t>Działalność placówek opiekuńczo-wychowawczych</t>
  </si>
  <si>
    <t>Zakup 9 - osobowego mikrobusu przystosowanego do przewozu osób niepełnosprawnych dla placówek opiekuńczo - wychowawczych we Włocławku</t>
  </si>
  <si>
    <t>GOSPODARKA KOMUNALNA I OCHRONA ŚRODOWISKA</t>
  </si>
  <si>
    <t>Dofinansowanie przyłączy kanalizacyjnych do nieruchomości</t>
  </si>
  <si>
    <t>Modernizacja miejskich placów zabaw</t>
  </si>
  <si>
    <t>KULTURA I OCHRONA DZIEDZICTWA NARODOWEGO</t>
  </si>
  <si>
    <t>Modernizacja części biurowej w Galerii Sztuki Współczesnej</t>
  </si>
  <si>
    <t>Galeria Sztuki Współczesnej</t>
  </si>
  <si>
    <t>BUDŻET OBYWATELSKI</t>
  </si>
  <si>
    <t>Mini Tężnia na każdym osiedlu Włocławka</t>
  </si>
  <si>
    <t>Plac zabaw przy Hali Mistrzów</t>
  </si>
  <si>
    <t>Załącznik Nr 3</t>
  </si>
  <si>
    <t>Zmiana wydatków na programy i projekty realizowane ze środków pochodzących z funduszy strukturalnych i Funduszu Spójności</t>
  </si>
  <si>
    <t xml:space="preserve">
</t>
  </si>
  <si>
    <t xml:space="preserve">Wydatki
</t>
  </si>
  <si>
    <t>w tym:</t>
  </si>
  <si>
    <t>w okresie</t>
  </si>
  <si>
    <t>2025 rok</t>
  </si>
  <si>
    <t>Klasyfikacja</t>
  </si>
  <si>
    <t>realizacji</t>
  </si>
  <si>
    <t>Lp.</t>
  </si>
  <si>
    <t>Program/Projekt</t>
  </si>
  <si>
    <t xml:space="preserve"> (dział, </t>
  </si>
  <si>
    <t>Projektu</t>
  </si>
  <si>
    <t>rozdział)</t>
  </si>
  <si>
    <t>(całkowita wartość Projektu)</t>
  </si>
  <si>
    <t>Środki z budżetu krajowego*</t>
  </si>
  <si>
    <t>Środki z budżetu UE</t>
  </si>
  <si>
    <t>Wydatki razem (8+9)</t>
  </si>
  <si>
    <t>(5 + 6)</t>
  </si>
  <si>
    <t>Wydatki ogółem:</t>
  </si>
  <si>
    <t>wydatki bieżące</t>
  </si>
  <si>
    <t>wydatki majątkowe</t>
  </si>
  <si>
    <t>1</t>
  </si>
  <si>
    <t xml:space="preserve"> FUNDUSZE EUROPEJSKIE DLA KUJAW I POMORZA 2021 -  2027</t>
  </si>
  <si>
    <t>1.8</t>
  </si>
  <si>
    <t>w tym: /Miejski Zarząd Dróg i Zieleni/</t>
  </si>
  <si>
    <t>dz. 750</t>
  </si>
  <si>
    <t>rozdz. 75095</t>
  </si>
  <si>
    <t>FUNDUSZE EUROPEJSKIE DLA ROZWOJU SPOŁECZNEGO</t>
  </si>
  <si>
    <t>2.1</t>
  </si>
  <si>
    <t>Budowa skoordynowanego systemu pomocy specjalistycznej opartego na Specjalistycznych Centrach Wspierających Edukację Włączającą</t>
  </si>
  <si>
    <t>w tym: /Urząd Miasta/</t>
  </si>
  <si>
    <t>dz. 800</t>
  </si>
  <si>
    <t>rozdz. 80195</t>
  </si>
  <si>
    <t>2.2</t>
  </si>
  <si>
    <t>Społeczna Agencja Najmu szansą dla mieszkańców Włocławka na bezpieczny i stabilny najem</t>
  </si>
  <si>
    <t>dz. 700</t>
  </si>
  <si>
    <t>rozdz. 70007</t>
  </si>
  <si>
    <t>FUNDUSZE EUROPEJSKIE NA INFRASTRUKTURĘ, KLIMAT, ŚRODOWISKO  2021-2027</t>
  </si>
  <si>
    <t>5.4</t>
  </si>
  <si>
    <t>Klub Młodych "Plan B" Filia Centrum Kultury "Browar B" we Włocławku</t>
  </si>
  <si>
    <t>dz. 921</t>
  </si>
  <si>
    <t>rozdz. 92109</t>
  </si>
  <si>
    <t>* środki własne jst, współfinansowanie z budżetu państwa oraz inne</t>
  </si>
  <si>
    <t>Załącznik Nr 4</t>
  </si>
  <si>
    <t>Przychody i rozchody budżetu na 2025 rok</t>
  </si>
  <si>
    <t>Treść</t>
  </si>
  <si>
    <t>Klasyfikacja
§</t>
  </si>
  <si>
    <t>Kwota na 2025 rok</t>
  </si>
  <si>
    <t>Przychody ogółem:</t>
  </si>
  <si>
    <t>1.</t>
  </si>
  <si>
    <t>Przychody z zaciągniętych pożyczek i kredytów na rynku krajowym</t>
  </si>
  <si>
    <t>§ 952</t>
  </si>
  <si>
    <t>a)</t>
  </si>
  <si>
    <t>na pokrycie deficytu</t>
  </si>
  <si>
    <t>b)</t>
  </si>
  <si>
    <t>na spłatę długu</t>
  </si>
  <si>
    <t>2.</t>
  </si>
  <si>
    <t>Przychody z zaciągniętych pożyczek na finansowanie zadań realizowanych z udziałem środków pochodzących z budżetu UE</t>
  </si>
  <si>
    <t>§ 903</t>
  </si>
  <si>
    <t>3.</t>
  </si>
  <si>
    <t xml:space="preserve">Przychody jst z niewykorzystanych środków pieniężnych na rachunku bieżącym budżetu, wynikających z rozlicz. dochodów i wydatków nimi finansowanych związanych ze szczególnymi zasadami wykonywania budżetu  </t>
  </si>
  <si>
    <t>§ 905</t>
  </si>
  <si>
    <t>4.</t>
  </si>
  <si>
    <t>Przychody jst z wynikających z rozlicz. środków określonych w art. 5 ust. 1 pkt 2 ustawy i dotacji na realizację programu, projektu lub zadania finansowanego z udziałem tych środków</t>
  </si>
  <si>
    <t>§ 906</t>
  </si>
  <si>
    <t>5.</t>
  </si>
  <si>
    <t>Przychody jednostek samorządu terytorialnego z tytułu zaciągniętych pożyczek i kredytów oraz wyemitowanych papierów wartościowych na spłatę wcześniej zaciągniętych zobowiązań</t>
  </si>
  <si>
    <t>§ 907</t>
  </si>
  <si>
    <t>6.</t>
  </si>
  <si>
    <t>Przychody ze spłat pożyczek i kredytów udzielonych ze środk. publ.</t>
  </si>
  <si>
    <t>§ 951</t>
  </si>
  <si>
    <t>7.</t>
  </si>
  <si>
    <t>Pozostałe przychody z prywatyzacji</t>
  </si>
  <si>
    <t>§ 944</t>
  </si>
  <si>
    <t>8.</t>
  </si>
  <si>
    <t>Nadwyżki z lat ubiegłych</t>
  </si>
  <si>
    <t>§ 957</t>
  </si>
  <si>
    <t>9.</t>
  </si>
  <si>
    <t>Przychody ze sprzedaży innych papierów wartościowych</t>
  </si>
  <si>
    <t>§ 931</t>
  </si>
  <si>
    <t>10.</t>
  </si>
  <si>
    <t>Wolne środki, o których mowa w art. 217 ust. 2 pkt 6 ustawy</t>
  </si>
  <si>
    <t>§ 950</t>
  </si>
  <si>
    <t>11.</t>
  </si>
  <si>
    <t>Przelewy z rachunków lokat</t>
  </si>
  <si>
    <t>§ 994</t>
  </si>
  <si>
    <t>Rozchody ogółem:</t>
  </si>
  <si>
    <t>Spłaty otrzymanych krajowych  pożyczek i kredytów, w tym:</t>
  </si>
  <si>
    <t>§ 992</t>
  </si>
  <si>
    <t>na realizację  programów i projektów z udziałem środków unijnych</t>
  </si>
  <si>
    <t>Spłaty pożyczek otrzymanych na finansowanie zadań realizowanych z udziałem środków pochodzących z budżetu UE</t>
  </si>
  <si>
    <t>§ 963</t>
  </si>
  <si>
    <t>Wcześniejsza spłata istniejącego długu jednostek samorządu terytorialnego</t>
  </si>
  <si>
    <t>§ 965</t>
  </si>
  <si>
    <t>Udzielone pożyczki i kredyty</t>
  </si>
  <si>
    <t>§ 991</t>
  </si>
  <si>
    <t>Przelewy na rachunki lokat</t>
  </si>
  <si>
    <t>Wykup innych papierów wartościowych</t>
  </si>
  <si>
    <t>§ 982</t>
  </si>
  <si>
    <t>Rozchody z tytułu innych rozliczeń krajowych</t>
  </si>
  <si>
    <t>§ 995</t>
  </si>
  <si>
    <t>Załącznik Nr 5</t>
  </si>
  <si>
    <t xml:space="preserve">Dotacje udzielane z budżetu jednostki samorządu terytorialnego </t>
  </si>
  <si>
    <t>dla jednostek sektora finansów publicznych na 2025 rok</t>
  </si>
  <si>
    <t>Rozdział</t>
  </si>
  <si>
    <t xml:space="preserve">§ </t>
  </si>
  <si>
    <t>Nazwa zadania</t>
  </si>
  <si>
    <t>Kwota dotacji</t>
  </si>
  <si>
    <t>dotacje celowe</t>
  </si>
  <si>
    <t>Programy polityki zdrowotnej</t>
  </si>
  <si>
    <t>Przeciwdziałanie alkoholizmowi (dofinansowanie "Niebieskiej linii")</t>
  </si>
  <si>
    <t>Przeciwdziałanie alkoholizmowi (realizacja zadań z zakresu profilaktyki uzależnień)</t>
  </si>
  <si>
    <t xml:space="preserve">Powiatowe urzędy pracy </t>
  </si>
  <si>
    <t>Pozostała działalność - SENIORALIA 2025 – Obchody Święta Seniora (Budżet Obywatelski)</t>
  </si>
  <si>
    <t xml:space="preserve">Galerie i biura wystaw artystycznych </t>
  </si>
  <si>
    <t xml:space="preserve"> - Galeria Sztuki Współczesnej</t>
  </si>
  <si>
    <t>Galerie i biura wystaw artystycznych (dotacja na inwestycje)</t>
  </si>
  <si>
    <t>Centra kultury i sztuki</t>
  </si>
  <si>
    <t xml:space="preserve"> - Centrum Kultury Browar B </t>
  </si>
  <si>
    <t>Centra kultury i sztuki (dotacja na inwestycje)</t>
  </si>
  <si>
    <t xml:space="preserve"> - Centrum Kultury Browar B</t>
  </si>
  <si>
    <t>Biblioteki</t>
  </si>
  <si>
    <t xml:space="preserve"> - Miejska Biblioteka Publiczna</t>
  </si>
  <si>
    <t>Razem:</t>
  </si>
  <si>
    <t>dotacje podmiotowe</t>
  </si>
  <si>
    <t xml:space="preserve"> - Zakład Aktywności Zawodowej</t>
  </si>
  <si>
    <t>Pozostałe instytucje kultury</t>
  </si>
  <si>
    <t xml:space="preserve"> - Teatr Impresaryjny</t>
  </si>
  <si>
    <t>Ogółem:</t>
  </si>
  <si>
    <t xml:space="preserve">                                                                                                Załącznik Nr 6</t>
  </si>
  <si>
    <t xml:space="preserve">                                                                                                RADY MIASTA WŁOCŁAWEK</t>
  </si>
  <si>
    <t>dla jednostek spoza sektora finansów publicznych na 2025 rok</t>
  </si>
  <si>
    <t>2837    2839</t>
  </si>
  <si>
    <t>Realizacja projektu unijnego"Społeczna Agencja Najmu szansą dla mieszkańców Włocławka na bezpieczny i stabilny najem"</t>
  </si>
  <si>
    <t>Dotacje do prac budowlanych w ramach rewitalizacji (dotacja na inwestycje)</t>
  </si>
  <si>
    <t>Pozostała działalność (prowadzenie Kawiarni Obywatelskiej "Śródmieście Cafe")</t>
  </si>
  <si>
    <t>Nieodpłatna pomoc prawna - zadanie rządowe</t>
  </si>
  <si>
    <t>Publiczna Szkoła Podstawowa im. ks. J. Długosza</t>
  </si>
  <si>
    <t>Przedszkole Niepubliczne "Chatka Puchatka"</t>
  </si>
  <si>
    <t>Niepubliczne Przedszkole "Skakanka"</t>
  </si>
  <si>
    <t>Centrum Malucha - "Piotruś Pan"- Przedszkole Niepubliczne</t>
  </si>
  <si>
    <t>Niepubliczne Przedszkole "Bajeczka" Kinga Mizak Aneta Kryczka s.c.</t>
  </si>
  <si>
    <t>Niepubliczne Przedszkole "Domowe Przedszkole"</t>
  </si>
  <si>
    <t>Akademickie Technikum Wojskowe im. "Obrońców Wisły                           1920 roku" we Włocławku</t>
  </si>
  <si>
    <t>Branżowe szkoły I i II stopnia</t>
  </si>
  <si>
    <t>Branżowa Szkoła I Stopnia IMPULS</t>
  </si>
  <si>
    <t>Licea ogólnokształcące</t>
  </si>
  <si>
    <t>Akademickie Liceum Ogólnokształcące nr 1 im. "Obrońców Wisły 1920 roku" we Włocławku</t>
  </si>
  <si>
    <t>Akademickie Liceum Ogólnokształcące Mistrzostwa Sportowego nr 1 im. "Obrońców Wisły 1920 roku" we Włocławku</t>
  </si>
  <si>
    <t xml:space="preserve">Zapewnienie uczniom prawa do bezpłatnego dostępu do podręczników, materiałów edukacyjnych lub materiałów ćwiczeniowych </t>
  </si>
  <si>
    <t>Zespół Szkół Katolickich im. Ks. J. Długosza</t>
  </si>
  <si>
    <t xml:space="preserve">Zespół Szkół Akademickich im. Obrońców Wisły 1920 roku </t>
  </si>
  <si>
    <t>Realizacja projektu unijnego "Dostosowanie kształcenia ogólnego do potrzeb rynku pracy I ETAP" (licea)</t>
  </si>
  <si>
    <t>Realizacja projektu unijnego "Dostosowanie kształcenia ogólnego do potrzeb rynku pracy II ETAP" (szkoły podstawowe)</t>
  </si>
  <si>
    <t>Realizacja projektu unijnego  "Dostosowanie kształcenia zawodowego do potrzeb rynku pracy"</t>
  </si>
  <si>
    <t>Zwalczanie narkomanii</t>
  </si>
  <si>
    <t>Dofinansowanie programów dotyczących uzależnień, pozalekcyjnych zajęć sportowych (przeciwdzialanie alkoholizmowi)</t>
  </si>
  <si>
    <t>Pozostała działalność (promocja i ochrona zdrowia oraz działania na rzecz osób niepełnosprawnych)</t>
  </si>
  <si>
    <t>Zapewnienie schronienia osobom bezdomnym</t>
  </si>
  <si>
    <t>Usługi opiekuńcze i specjalistyczne usługi opiekuńcze - ogółem, z tego:</t>
  </si>
  <si>
    <t>19.1</t>
  </si>
  <si>
    <t xml:space="preserve"> - zadania własne</t>
  </si>
  <si>
    <t>19.2</t>
  </si>
  <si>
    <t xml:space="preserve"> - zadania zlecone</t>
  </si>
  <si>
    <t>20.</t>
  </si>
  <si>
    <t>Zapewnienie schronienia osobom bezdomnym (pozostała działalność)</t>
  </si>
  <si>
    <t>Pozostała działalność (aktywizacja społeczna seniorów, podnoszenie poziomu bezpieczeństwa i poprawa warunków funkcjonowania seniorów)</t>
  </si>
  <si>
    <t>2360                  2830</t>
  </si>
  <si>
    <t>Dofinansowanie budowy przyłączy kanalizacyjnych do nieruchomości (dotacja na inwestycje)</t>
  </si>
  <si>
    <t>Program priorytetowy "Ciepłe mieszkanie" (dotacja na inwestycje)</t>
  </si>
  <si>
    <t>Ochrona powietrza atmosferycznego i klimatu (zadania w zakresie ekologii i ochrony zwierząt oraz ochrony dziedzictwa przyrodniczego)</t>
  </si>
  <si>
    <t>Ochrona zabytków i opieka nad zabytkami - dotacja celowa dla Bazyliki Katedralnej Wniebowzięcia NMP we Włocławku na realizację zadania z Rządowego Programu Odbudowy Zabytków (dotacja na inwestycje)</t>
  </si>
  <si>
    <t>Upowszechnianie kultury, sztuki, ochrony dóbr kultury i tradycji przez organizacje prowadzące działalność pożytku publicznego (pozostała działalność)</t>
  </si>
  <si>
    <t>Zadania w zakresie kultury fizycznej</t>
  </si>
  <si>
    <t>Razem</t>
  </si>
  <si>
    <t>Nazwa placówki/nazwa podmiotu</t>
  </si>
  <si>
    <t>2540        2590</t>
  </si>
  <si>
    <t>Publiczna Szkoła Podstawowa im. Ks. J. Długosza</t>
  </si>
  <si>
    <t xml:space="preserve">Szkoła Podstawowa Nr 24 w Zespole Szkół WSO "Cogito" </t>
  </si>
  <si>
    <t>Akademicka Szkoła Podstawowa Nr 1 im. Obrońców Wisły 1920 roku we Włocławku</t>
  </si>
  <si>
    <t>Akademicka Szkoła Podstawowa Mistrzostwa Sportowego Nr 1          im. Obrońców Wisły 1920 roku we Włocławku</t>
  </si>
  <si>
    <t>Szkoła Podstawowa z oddziałami dwujęzycznymi Monttessori-     Schule</t>
  </si>
  <si>
    <t>Niepubliczne Przedszkole "Smerfna Chata"</t>
  </si>
  <si>
    <t>Przedszkole Niepubliczne "Tęczowa Kraina"</t>
  </si>
  <si>
    <t>Niepubliczne Przedszkole "Na Wspólnej"</t>
  </si>
  <si>
    <t>Przedszkole Niepubliczne "Happy Kids"</t>
  </si>
  <si>
    <t>Przedszkole Niepubliczne "Kujawiaczek"</t>
  </si>
  <si>
    <t>Niepubliczne Przedszkole "Wesoła Biedronka"</t>
  </si>
  <si>
    <t>Niepubliczne Przedszkole Leśne "Gniazdko Wilgi"</t>
  </si>
  <si>
    <t xml:space="preserve">Przedszkole Publiczne Nr 1 </t>
  </si>
  <si>
    <t>Katolickie Publiczne Przedszkole "Pod Aniołem Stróżem"</t>
  </si>
  <si>
    <t>Inne formy wychowania przedszkolnego - punkty przedszkolne</t>
  </si>
  <si>
    <t>Niepubliczny Punkt Przedszkolny "Kraina Bajek"</t>
  </si>
  <si>
    <t>Akademickie Technikum Wojskowe im. Obrońców Wisły 1920 roku we Włocławku</t>
  </si>
  <si>
    <t>Szkoły policealne</t>
  </si>
  <si>
    <t>Policealna Szkoła "Cosinus Plus" we Włocławku</t>
  </si>
  <si>
    <t>Policealna Szkoła Techników Ochrony Fizycznej Osób i Mienia Elitarne Studium Służb Ochrony "Delta"</t>
  </si>
  <si>
    <t>Zaoczna Policealna Szkoła Zawodowa "Pascal" we Włocławku</t>
  </si>
  <si>
    <t>Stacjonarna Policealna Szkoła Medyczna "Pascal" we Włocławku</t>
  </si>
  <si>
    <t>Policealna Szkoła Medyczna "Pascal"</t>
  </si>
  <si>
    <t>Policealna Szkoła Centrum Nauki i Biznesu "Żak"</t>
  </si>
  <si>
    <t xml:space="preserve">Szkoła Policealna "Spectrum" </t>
  </si>
  <si>
    <t>Policealna Szkoła Futuro</t>
  </si>
  <si>
    <t>Szkoła Policealna Opieki Medycznej "Żak"</t>
  </si>
  <si>
    <t>Akademicka Szkoła Policealna przy Kujawskiej Szkole Wyższej we Włocławku</t>
  </si>
  <si>
    <t xml:space="preserve">Branżowa Szkoła I Stopnia nr 9 w Zespole Szkół Włocławskiego Stowarzyszenia Oświatowego "Cogito" </t>
  </si>
  <si>
    <t>Akademickie Liceum Ogólnokształcące nr 1 im. Obrońców Wisły 1920 roku we Włocławku</t>
  </si>
  <si>
    <t>Akademickie Liceum Ogólnokształcące Mistrzostwa Sportowego nr 1 im. Obrońców Wisły 1920 roku we Włocławku</t>
  </si>
  <si>
    <t>Liceum Ogólnokształcące Montessorii</t>
  </si>
  <si>
    <t>Publiczne Liceum Ogólnokształcące im. Ks. J. Długosza</t>
  </si>
  <si>
    <t>Licea ogólnokształcące dla dorosłych</t>
  </si>
  <si>
    <t>Liceum Ogólnokształcące dla Dorosłych Futuro</t>
  </si>
  <si>
    <t>Zaoczne Liceum Ogólnokształcące dla Dorosłych "Cosinus Plus" we Włocławku</t>
  </si>
  <si>
    <t>Prywatne Liceum Ogólnokształcące dla Dorosłych (Katarzyna Balcer)</t>
  </si>
  <si>
    <t>Liceum Ogólnokształcące dla Dorosłych "Pascal' we Włocławku</t>
  </si>
  <si>
    <t xml:space="preserve">Liceum Ogólnokształcące "Spectrum" we Włocławku </t>
  </si>
  <si>
    <t>Liceum Ogólnokształcące dla Dorosłych "Żak"</t>
  </si>
  <si>
    <t>Publiczne Liceum Ogólnokształcące dla Dorosłych "Cosinus Plus"</t>
  </si>
  <si>
    <t>Realizacja zadań wymagających stosowania specjalnej organizacji nauki i metod pracy dla dzieci w przedszkolach, oddziałach przedszkolnych w szkołach podstawowych i innych formach wychowania przedszkolnego</t>
  </si>
  <si>
    <t>Terapeutyczny Punkt Przedszkolny Neuromind</t>
  </si>
  <si>
    <t>Terapeutyczny Punkt Przedszkolny "Synapsik"</t>
  </si>
  <si>
    <t>Terapeutyczny Punkt Przedszkolny "Zielony Słonik"</t>
  </si>
  <si>
    <t>Niepubliczne Przedszkole "Na wspólnej"</t>
  </si>
  <si>
    <t>Realizacja zadań wymagających stosowania specjalnej organizacji nauki i metod pracy dla dzieci i młodzieży w szkołach podstawowych</t>
  </si>
  <si>
    <t>Szkoła Podstawowa z oddziałami dwujęzycznymi Monttessori-      Schule</t>
  </si>
  <si>
    <t>Kwalifikacyjne kursy zawodowe</t>
  </si>
  <si>
    <t>Szkoła Policealna "Cosinus Plus" we Włocławku</t>
  </si>
  <si>
    <t>Realizacja zadań wymagających stosowania specjalnej organizacji nauki i metod pracy dla dzieci i młodzieży w gimnazjach, klasach dotychczasowego gimnazjum prowadzonych w szkołach innego typu, liceach ogólnokształcących, technikach, szkołach policealnych, branżowych szkołach I i II  stopnia i klasach dotychczasowej zasadniczej szkoły zawodowej prowadzonych w branżowych szkołach I stopnia oraz szkołach artystycznych</t>
  </si>
  <si>
    <t>Warsztaty Terapii Zajęciowej</t>
  </si>
  <si>
    <t>Specjalne ośrodki wychowawcze</t>
  </si>
  <si>
    <t>Specjalny Ośrodek Wychowawczy Zgromadzenia Sióstr Orionistek</t>
  </si>
  <si>
    <t>Poradnie psychologiczno - pedagogiczne, w tym poradnie specjalistyczne</t>
  </si>
  <si>
    <t>Poradnia Psychologiczno - Pedagogiczna "Vitamed"</t>
  </si>
  <si>
    <t>Internat Zespołu Szkół Katolickich im. Ks. J. Długosza</t>
  </si>
  <si>
    <t xml:space="preserve">                                                                                                z dnia 30 września 2025 r.</t>
  </si>
  <si>
    <t xml:space="preserve">                                                                                                do UCHWAŁY NR XXIV/92/2025</t>
  </si>
  <si>
    <r>
      <t>wpływy z różnych dochodów</t>
    </r>
    <r>
      <rPr>
        <sz val="8"/>
        <rFont val="Arial CE"/>
        <charset val="238"/>
      </rPr>
      <t xml:space="preserve"> </t>
    </r>
  </si>
  <si>
    <r>
      <t xml:space="preserve">zakup usług pozostałych </t>
    </r>
    <r>
      <rPr>
        <sz val="7"/>
        <rFont val="Arial CE"/>
        <charset val="238"/>
      </rPr>
      <t>(w tym: budżet obywatelski)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</si>
</sst>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3" formatCode="_-* #,##0.00_-;\-* #,##0.00_-;_-* &quot;-&quot;??_-;_-@_-"/>
  </numFmts>
  <fonts count="6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scheme val="minor"/>
    </font>
    <font>
      <sz val="11"/>
      <color indexed="8"/>
      <name val="Calibri"/>
      <family val="2"/>
      <charset val="1"/>
    </font>
    <font>
      <sz val="10"/>
      <name val="Arial CE"/>
      <charset val="238"/>
    </font>
    <font>
      <sz val="10"/>
      <name val="Arial"/>
      <family val="2"/>
      <charset val="238"/>
    </font>
    <font>
      <sz val="7"/>
      <name val="Arial CE"/>
      <family val="2"/>
      <charset val="238"/>
    </font>
    <font>
      <sz val="8"/>
      <name val="Arial CE"/>
      <family val="2"/>
      <charset val="238"/>
    </font>
    <font>
      <sz val="7"/>
      <name val="Arial CE"/>
      <charset val="238"/>
    </font>
    <font>
      <b/>
      <sz val="10"/>
      <name val="Arial CE"/>
      <charset val="238"/>
    </font>
    <font>
      <b/>
      <sz val="10"/>
      <name val="Arial CE"/>
      <family val="2"/>
      <charset val="238"/>
    </font>
    <font>
      <b/>
      <sz val="8"/>
      <name val="Arial CE"/>
      <family val="2"/>
      <charset val="238"/>
    </font>
    <font>
      <sz val="8"/>
      <color theme="1"/>
      <name val="Calibri"/>
      <family val="2"/>
      <charset val="238"/>
      <scheme val="minor"/>
    </font>
    <font>
      <sz val="8"/>
      <name val="Arial CE"/>
      <charset val="238"/>
    </font>
    <font>
      <sz val="8"/>
      <name val="Arial AC"/>
      <charset val="238"/>
    </font>
    <font>
      <b/>
      <sz val="8"/>
      <name val="Arial CE"/>
      <charset val="238"/>
    </font>
    <font>
      <sz val="8"/>
      <name val="Arial"/>
      <family val="2"/>
      <charset val="238"/>
    </font>
    <font>
      <sz val="8"/>
      <color rgb="FF000000"/>
      <name val="Arial"/>
      <family val="2"/>
      <charset val="238"/>
    </font>
    <font>
      <sz val="8"/>
      <color theme="1"/>
      <name val="Arial"/>
      <family val="2"/>
      <charset val="238"/>
    </font>
    <font>
      <sz val="8"/>
      <color theme="1"/>
      <name val="Arial CE"/>
      <charset val="238"/>
    </font>
    <font>
      <sz val="8"/>
      <name val="Arial Narrow"/>
      <family val="2"/>
      <charset val="238"/>
    </font>
    <font>
      <sz val="7"/>
      <name val="Arial Narrow"/>
      <family val="2"/>
      <charset val="238"/>
    </font>
    <font>
      <b/>
      <sz val="8"/>
      <name val="Arial Narrow"/>
      <family val="2"/>
      <charset val="238"/>
    </font>
    <font>
      <b/>
      <sz val="7"/>
      <name val="Arial Narrow"/>
      <family val="2"/>
      <charset val="238"/>
    </font>
    <font>
      <b/>
      <sz val="7"/>
      <name val="Arial CE"/>
      <charset val="238"/>
    </font>
    <font>
      <b/>
      <u/>
      <sz val="8"/>
      <name val="Arial CE"/>
      <charset val="238"/>
    </font>
    <font>
      <sz val="8"/>
      <color indexed="8"/>
      <name val="Arial CE"/>
      <charset val="238"/>
    </font>
    <font>
      <b/>
      <sz val="8"/>
      <color indexed="8"/>
      <name val="Arial CE"/>
      <charset val="238"/>
    </font>
    <font>
      <b/>
      <sz val="8"/>
      <color theme="1"/>
      <name val="Arial CE"/>
      <charset val="238"/>
    </font>
    <font>
      <b/>
      <sz val="9"/>
      <color indexed="81"/>
      <name val="Tahoma"/>
      <family val="2"/>
      <charset val="238"/>
    </font>
    <font>
      <sz val="9"/>
      <color indexed="81"/>
      <name val="Tahoma"/>
      <family val="2"/>
      <charset val="238"/>
    </font>
    <font>
      <sz val="10"/>
      <name val="Arial CE"/>
      <family val="2"/>
      <charset val="238"/>
    </font>
    <font>
      <sz val="11"/>
      <color rgb="FF9C0006"/>
      <name val="Calibri"/>
      <family val="2"/>
      <charset val="238"/>
      <scheme val="minor"/>
    </font>
    <font>
      <sz val="11"/>
      <name val="Arial"/>
      <family val="2"/>
      <charset val="238"/>
    </font>
    <font>
      <b/>
      <sz val="10"/>
      <name val="Arial"/>
      <family val="2"/>
      <charset val="238"/>
    </font>
    <font>
      <b/>
      <sz val="8"/>
      <name val="Arial"/>
      <family val="2"/>
      <charset val="238"/>
    </font>
    <font>
      <b/>
      <sz val="7.5"/>
      <name val="Arial"/>
      <family val="2"/>
      <charset val="238"/>
    </font>
    <font>
      <sz val="6"/>
      <name val="Arial"/>
      <family val="2"/>
      <charset val="238"/>
    </font>
    <font>
      <sz val="9"/>
      <name val="Arial CE"/>
      <charset val="238"/>
    </font>
    <font>
      <b/>
      <sz val="9"/>
      <name val="Arial CE"/>
      <charset val="238"/>
    </font>
    <font>
      <b/>
      <sz val="9"/>
      <name val="Arial Narrow"/>
      <family val="2"/>
      <charset val="238"/>
    </font>
    <font>
      <sz val="6"/>
      <name val="Arial CE"/>
      <charset val="238"/>
    </font>
    <font>
      <sz val="6"/>
      <name val="Arial Narrow"/>
      <family val="2"/>
      <charset val="238"/>
    </font>
    <font>
      <sz val="9"/>
      <name val="Arial Narrow"/>
      <family val="2"/>
      <charset val="238"/>
    </font>
    <font>
      <u/>
      <sz val="7"/>
      <name val="Arial CE"/>
      <charset val="238"/>
    </font>
    <font>
      <sz val="9"/>
      <name val="Arial"/>
      <family val="2"/>
      <charset val="238"/>
    </font>
    <font>
      <sz val="9"/>
      <name val="Arial CE"/>
      <family val="2"/>
      <charset val="238"/>
    </font>
    <font>
      <b/>
      <sz val="9"/>
      <name val="Arial CE"/>
      <family val="2"/>
      <charset val="238"/>
    </font>
    <font>
      <b/>
      <sz val="9"/>
      <name val="Arial"/>
      <family val="2"/>
      <charset val="238"/>
    </font>
    <font>
      <sz val="6"/>
      <name val="Arial CE"/>
      <family val="2"/>
      <charset val="238"/>
    </font>
    <font>
      <b/>
      <sz val="9"/>
      <color rgb="FFFF0000"/>
      <name val="Arial"/>
      <family val="2"/>
      <charset val="238"/>
    </font>
    <font>
      <sz val="8"/>
      <color rgb="FFFF0000"/>
      <name val="Arial"/>
      <family val="2"/>
      <charset val="238"/>
    </font>
    <font>
      <u/>
      <sz val="8"/>
      <name val="Arial CE"/>
      <charset val="238"/>
    </font>
    <font>
      <u/>
      <sz val="7"/>
      <color indexed="8"/>
      <name val="Arial CE"/>
      <charset val="238"/>
    </font>
    <font>
      <sz val="7"/>
      <name val="Arial"/>
      <family val="2"/>
      <charset val="238"/>
    </font>
  </fonts>
  <fills count="5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C7CE"/>
      </patternFill>
    </fill>
  </fills>
  <borders count="6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 style="dotted">
        <color indexed="64"/>
      </bottom>
      <diagonal/>
    </border>
    <border>
      <left style="thin">
        <color indexed="64"/>
      </left>
      <right/>
      <top/>
      <bottom style="dotted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tted">
        <color indexed="64"/>
      </bottom>
      <diagonal/>
    </border>
    <border>
      <left style="thin">
        <color indexed="64"/>
      </left>
      <right/>
      <top style="thin">
        <color indexed="64"/>
      </top>
      <bottom style="dotted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8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/>
      <top style="thin">
        <color indexed="8"/>
      </top>
      <bottom/>
      <diagonal/>
    </border>
    <border>
      <left style="thin">
        <color indexed="8"/>
      </left>
      <right/>
      <top/>
      <bottom style="thin">
        <color indexed="8"/>
      </bottom>
      <diagonal/>
    </border>
    <border>
      <left/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DashDotDot">
        <color indexed="64"/>
      </bottom>
      <diagonal/>
    </border>
    <border>
      <left style="thin">
        <color indexed="64"/>
      </left>
      <right style="thin">
        <color indexed="64"/>
      </right>
      <top/>
      <bottom style="mediumDashDot">
        <color indexed="64"/>
      </bottom>
      <diagonal/>
    </border>
    <border>
      <left/>
      <right/>
      <top/>
      <bottom style="mediumDashDot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DashDot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DashDot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/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 style="hair">
        <color indexed="64"/>
      </top>
      <bottom/>
      <diagonal/>
    </border>
    <border>
      <left/>
      <right style="thin">
        <color indexed="64"/>
      </right>
      <top style="hair">
        <color indexed="64"/>
      </top>
      <bottom/>
      <diagonal/>
    </border>
    <border>
      <left/>
      <right/>
      <top style="hair">
        <color indexed="64"/>
      </top>
      <bottom/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 style="thin">
        <color indexed="64"/>
      </left>
      <right/>
      <top style="dotted">
        <color indexed="64"/>
      </top>
      <bottom style="dotted">
        <color indexed="64"/>
      </bottom>
      <diagonal/>
    </border>
    <border>
      <left style="thin">
        <color indexed="64"/>
      </left>
      <right style="thin">
        <color indexed="64"/>
      </right>
      <top style="dotted">
        <color indexed="64"/>
      </top>
      <bottom style="dotted">
        <color indexed="64"/>
      </bottom>
      <diagonal/>
    </border>
    <border>
      <left style="thin">
        <color indexed="64"/>
      </left>
      <right style="thin">
        <color indexed="64"/>
      </right>
      <top style="dotted">
        <color indexed="64"/>
      </top>
      <bottom/>
      <diagonal/>
    </border>
    <border>
      <left style="thin">
        <color indexed="64"/>
      </left>
      <right style="thin">
        <color indexed="64"/>
      </right>
      <top style="dotted">
        <color indexed="64"/>
      </top>
      <bottom style="thin">
        <color indexed="64"/>
      </bottom>
      <diagonal/>
    </border>
    <border>
      <left style="thin">
        <color indexed="64"/>
      </left>
      <right/>
      <top style="dotted">
        <color indexed="64"/>
      </top>
      <bottom style="thin">
        <color indexed="64"/>
      </bottom>
      <diagonal/>
    </border>
    <border>
      <left style="thin">
        <color indexed="64"/>
      </left>
      <right/>
      <top style="dotted">
        <color indexed="64"/>
      </top>
      <bottom/>
      <diagonal/>
    </border>
    <border>
      <left/>
      <right/>
      <top/>
      <bottom style="dotted">
        <color indexed="64"/>
      </bottom>
      <diagonal/>
    </border>
    <border>
      <left/>
      <right/>
      <top style="thin">
        <color indexed="64"/>
      </top>
      <bottom style="dotted">
        <color indexed="64"/>
      </bottom>
      <diagonal/>
    </border>
  </borders>
  <cellStyleXfs count="24">
    <xf numFmtId="0" fontId="0" fillId="0" borderId="0"/>
    <xf numFmtId="0" fontId="7" fillId="0" borderId="0"/>
    <xf numFmtId="0" fontId="8" fillId="0" borderId="0"/>
    <xf numFmtId="0" fontId="9" fillId="0" borderId="0"/>
    <xf numFmtId="0" fontId="10" fillId="0" borderId="0"/>
    <xf numFmtId="0" fontId="7" fillId="0" borderId="0"/>
    <xf numFmtId="0" fontId="11" fillId="0" borderId="0"/>
    <xf numFmtId="0" fontId="8" fillId="0" borderId="0"/>
    <xf numFmtId="0" fontId="6" fillId="0" borderId="0"/>
    <xf numFmtId="43" fontId="6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4" fillId="0" borderId="0"/>
    <xf numFmtId="0" fontId="3" fillId="0" borderId="0"/>
    <xf numFmtId="43" fontId="3" fillId="0" borderId="0" applyFont="0" applyFill="0" applyBorder="0" applyAlignment="0" applyProtection="0"/>
    <xf numFmtId="0" fontId="2" fillId="0" borderId="0"/>
    <xf numFmtId="43" fontId="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8" fillId="4" borderId="0" applyNumberFormat="0" applyBorder="0" applyAlignment="0" applyProtection="0"/>
    <xf numFmtId="0" fontId="39" fillId="0" borderId="0"/>
    <xf numFmtId="0" fontId="11" fillId="0" borderId="0"/>
    <xf numFmtId="0" fontId="11" fillId="0" borderId="0"/>
    <xf numFmtId="0" fontId="11" fillId="0" borderId="0"/>
  </cellStyleXfs>
  <cellXfs count="753">
    <xf numFmtId="0" fontId="0" fillId="0" borderId="0" xfId="0"/>
    <xf numFmtId="0" fontId="12" fillId="0" borderId="0" xfId="15" applyFont="1"/>
    <xf numFmtId="0" fontId="13" fillId="0" borderId="0" xfId="15" applyFont="1" applyAlignment="1">
      <alignment horizontal="right"/>
    </xf>
    <xf numFmtId="49" fontId="13" fillId="0" borderId="0" xfId="15" applyNumberFormat="1" applyFont="1"/>
    <xf numFmtId="0" fontId="13" fillId="0" borderId="0" xfId="15" applyFont="1" applyAlignment="1">
      <alignment horizontal="left"/>
    </xf>
    <xf numFmtId="0" fontId="13" fillId="0" borderId="0" xfId="15" applyFont="1"/>
    <xf numFmtId="4" fontId="14" fillId="0" borderId="0" xfId="15" applyNumberFormat="1" applyFont="1"/>
    <xf numFmtId="0" fontId="15" fillId="0" borderId="0" xfId="15" applyFont="1" applyAlignment="1">
      <alignment horizontal="centerContinuous"/>
    </xf>
    <xf numFmtId="49" fontId="15" fillId="0" borderId="0" xfId="15" applyNumberFormat="1" applyFont="1" applyAlignment="1">
      <alignment horizontal="centerContinuous"/>
    </xf>
    <xf numFmtId="0" fontId="16" fillId="0" borderId="0" xfId="15" applyFont="1" applyAlignment="1">
      <alignment horizontal="centerContinuous"/>
    </xf>
    <xf numFmtId="0" fontId="17" fillId="0" borderId="0" xfId="15" applyFont="1"/>
    <xf numFmtId="0" fontId="13" fillId="0" borderId="0" xfId="15" applyFont="1" applyAlignment="1">
      <alignment horizontal="center"/>
    </xf>
    <xf numFmtId="0" fontId="12" fillId="0" borderId="0" xfId="15" applyFont="1" applyAlignment="1">
      <alignment horizontal="center"/>
    </xf>
    <xf numFmtId="0" fontId="13" fillId="0" borderId="1" xfId="15" applyFont="1" applyBorder="1"/>
    <xf numFmtId="0" fontId="13" fillId="0" borderId="1" xfId="15" applyFont="1" applyBorder="1" applyAlignment="1">
      <alignment horizontal="right"/>
    </xf>
    <xf numFmtId="49" fontId="13" fillId="0" borderId="1" xfId="15" applyNumberFormat="1" applyFont="1" applyBorder="1"/>
    <xf numFmtId="0" fontId="17" fillId="0" borderId="2" xfId="15" applyFont="1" applyBorder="1"/>
    <xf numFmtId="0" fontId="17" fillId="0" borderId="1" xfId="15" applyFont="1" applyBorder="1" applyAlignment="1">
      <alignment horizontal="center"/>
    </xf>
    <xf numFmtId="3" fontId="13" fillId="0" borderId="1" xfId="15" applyNumberFormat="1" applyFont="1" applyBorder="1"/>
    <xf numFmtId="0" fontId="13" fillId="0" borderId="1" xfId="15" applyFont="1" applyBorder="1" applyAlignment="1">
      <alignment horizontal="center"/>
    </xf>
    <xf numFmtId="0" fontId="18" fillId="0" borderId="0" xfId="15" applyFont="1"/>
    <xf numFmtId="0" fontId="17" fillId="0" borderId="3" xfId="15" applyFont="1" applyBorder="1" applyAlignment="1">
      <alignment horizontal="center"/>
    </xf>
    <xf numFmtId="0" fontId="17" fillId="0" borderId="3" xfId="15" applyFont="1" applyBorder="1" applyAlignment="1">
      <alignment horizontal="right"/>
    </xf>
    <xf numFmtId="49" fontId="17" fillId="0" borderId="3" xfId="15" applyNumberFormat="1" applyFont="1" applyBorder="1" applyAlignment="1">
      <alignment horizontal="center"/>
    </xf>
    <xf numFmtId="0" fontId="17" fillId="0" borderId="4" xfId="15" applyFont="1" applyBorder="1" applyAlignment="1">
      <alignment horizontal="center"/>
    </xf>
    <xf numFmtId="3" fontId="17" fillId="0" borderId="3" xfId="15" applyNumberFormat="1" applyFont="1" applyBorder="1" applyAlignment="1">
      <alignment horizontal="center"/>
    </xf>
    <xf numFmtId="0" fontId="17" fillId="0" borderId="5" xfId="15" applyFont="1" applyBorder="1" applyAlignment="1">
      <alignment horizontal="center"/>
    </xf>
    <xf numFmtId="0" fontId="17" fillId="0" borderId="5" xfId="15" applyFont="1" applyBorder="1" applyAlignment="1">
      <alignment horizontal="right"/>
    </xf>
    <xf numFmtId="49" fontId="17" fillId="0" borderId="5" xfId="15" applyNumberFormat="1" applyFont="1" applyBorder="1" applyAlignment="1">
      <alignment horizontal="center"/>
    </xf>
    <xf numFmtId="0" fontId="17" fillId="0" borderId="6" xfId="15" applyFont="1" applyBorder="1" applyAlignment="1">
      <alignment horizontal="center"/>
    </xf>
    <xf numFmtId="3" fontId="17" fillId="0" borderId="5" xfId="15" applyNumberFormat="1" applyFont="1" applyBorder="1" applyAlignment="1">
      <alignment horizontal="center"/>
    </xf>
    <xf numFmtId="3" fontId="13" fillId="0" borderId="3" xfId="15" applyNumberFormat="1" applyFont="1" applyBorder="1"/>
    <xf numFmtId="3" fontId="13" fillId="0" borderId="3" xfId="15" applyNumberFormat="1" applyFont="1" applyBorder="1" applyAlignment="1">
      <alignment horizontal="right"/>
    </xf>
    <xf numFmtId="49" fontId="13" fillId="0" borderId="3" xfId="15" applyNumberFormat="1" applyFont="1" applyBorder="1" applyAlignment="1">
      <alignment horizontal="right"/>
    </xf>
    <xf numFmtId="0" fontId="17" fillId="0" borderId="7" xfId="15" applyFont="1" applyBorder="1"/>
    <xf numFmtId="4" fontId="17" fillId="0" borderId="8" xfId="15" applyNumberFormat="1" applyFont="1" applyBorder="1"/>
    <xf numFmtId="0" fontId="17" fillId="0" borderId="9" xfId="15" applyFont="1" applyBorder="1"/>
    <xf numFmtId="4" fontId="17" fillId="0" borderId="10" xfId="15" applyNumberFormat="1" applyFont="1" applyBorder="1"/>
    <xf numFmtId="3" fontId="17" fillId="0" borderId="3" xfId="15" applyNumberFormat="1" applyFont="1" applyBorder="1" applyAlignment="1">
      <alignment horizontal="right"/>
    </xf>
    <xf numFmtId="3" fontId="17" fillId="0" borderId="3" xfId="15" applyNumberFormat="1" applyFont="1" applyBorder="1"/>
    <xf numFmtId="49" fontId="17" fillId="0" borderId="3" xfId="15" applyNumberFormat="1" applyFont="1" applyBorder="1" applyAlignment="1">
      <alignment horizontal="right"/>
    </xf>
    <xf numFmtId="3" fontId="17" fillId="0" borderId="4" xfId="15" applyNumberFormat="1" applyFont="1" applyBorder="1"/>
    <xf numFmtId="0" fontId="13" fillId="0" borderId="3" xfId="15" applyFont="1" applyBorder="1"/>
    <xf numFmtId="0" fontId="13" fillId="0" borderId="6" xfId="15" applyFont="1" applyBorder="1"/>
    <xf numFmtId="4" fontId="19" fillId="0" borderId="5" xfId="15" applyNumberFormat="1" applyFont="1" applyBorder="1"/>
    <xf numFmtId="4" fontId="13" fillId="0" borderId="5" xfId="15" applyNumberFormat="1" applyFont="1" applyBorder="1"/>
    <xf numFmtId="0" fontId="19" fillId="0" borderId="3" xfId="15" applyFont="1" applyBorder="1" applyAlignment="1">
      <alignment horizontal="right"/>
    </xf>
    <xf numFmtId="0" fontId="13" fillId="0" borderId="3" xfId="15" applyFont="1" applyBorder="1" applyAlignment="1">
      <alignment horizontal="left"/>
    </xf>
    <xf numFmtId="4" fontId="19" fillId="0" borderId="3" xfId="15" applyNumberFormat="1" applyFont="1" applyBorder="1"/>
    <xf numFmtId="4" fontId="13" fillId="0" borderId="3" xfId="15" applyNumberFormat="1" applyFont="1" applyBorder="1"/>
    <xf numFmtId="49" fontId="19" fillId="0" borderId="3" xfId="15" applyNumberFormat="1" applyFont="1" applyBorder="1" applyAlignment="1">
      <alignment horizontal="right"/>
    </xf>
    <xf numFmtId="0" fontId="19" fillId="0" borderId="3" xfId="15" applyFont="1" applyBorder="1"/>
    <xf numFmtId="3" fontId="19" fillId="0" borderId="4" xfId="15" applyNumberFormat="1" applyFont="1" applyBorder="1"/>
    <xf numFmtId="3" fontId="19" fillId="0" borderId="6" xfId="15" applyNumberFormat="1" applyFont="1" applyBorder="1"/>
    <xf numFmtId="49" fontId="19" fillId="0" borderId="3" xfId="15" applyNumberFormat="1" applyFont="1" applyBorder="1" applyAlignment="1">
      <alignment horizontal="right" vertical="top"/>
    </xf>
    <xf numFmtId="0" fontId="19" fillId="0" borderId="4" xfId="15" applyFont="1" applyBorder="1" applyAlignment="1">
      <alignment wrapText="1"/>
    </xf>
    <xf numFmtId="49" fontId="13" fillId="0" borderId="3" xfId="15" applyNumberFormat="1" applyFont="1" applyBorder="1" applyAlignment="1">
      <alignment horizontal="right" vertical="top"/>
    </xf>
    <xf numFmtId="0" fontId="13" fillId="0" borderId="3" xfId="15" applyFont="1" applyBorder="1" applyAlignment="1">
      <alignment wrapText="1"/>
    </xf>
    <xf numFmtId="0" fontId="19" fillId="0" borderId="4" xfId="15" applyFont="1" applyBorder="1"/>
    <xf numFmtId="4" fontId="13" fillId="0" borderId="5" xfId="15" applyNumberFormat="1" applyFont="1" applyBorder="1" applyAlignment="1">
      <alignment horizontal="right"/>
    </xf>
    <xf numFmtId="0" fontId="13" fillId="0" borderId="4" xfId="15" applyFont="1" applyBorder="1" applyAlignment="1">
      <alignment wrapText="1"/>
    </xf>
    <xf numFmtId="4" fontId="19" fillId="0" borderId="3" xfId="15" applyNumberFormat="1" applyFont="1" applyBorder="1" applyAlignment="1">
      <alignment horizontal="right"/>
    </xf>
    <xf numFmtId="0" fontId="13" fillId="0" borderId="3" xfId="15" applyFont="1" applyBorder="1" applyAlignment="1">
      <alignment horizontal="center"/>
    </xf>
    <xf numFmtId="0" fontId="13" fillId="0" borderId="3" xfId="15" applyFont="1" applyBorder="1" applyAlignment="1">
      <alignment horizontal="right" vertical="top"/>
    </xf>
    <xf numFmtId="0" fontId="13" fillId="0" borderId="5" xfId="15" applyFont="1" applyBorder="1"/>
    <xf numFmtId="0" fontId="19" fillId="0" borderId="6" xfId="15" applyFont="1" applyBorder="1"/>
    <xf numFmtId="4" fontId="17" fillId="0" borderId="10" xfId="15" applyNumberFormat="1" applyFont="1" applyBorder="1" applyAlignment="1">
      <alignment horizontal="right"/>
    </xf>
    <xf numFmtId="49" fontId="19" fillId="0" borderId="3" xfId="15" applyNumberFormat="1" applyFont="1" applyBorder="1" applyAlignment="1">
      <alignment horizontal="center"/>
    </xf>
    <xf numFmtId="0" fontId="19" fillId="0" borderId="5" xfId="15" applyFont="1" applyBorder="1"/>
    <xf numFmtId="0" fontId="13" fillId="0" borderId="4" xfId="15" applyFont="1" applyBorder="1"/>
    <xf numFmtId="3" fontId="17" fillId="0" borderId="5" xfId="15" applyNumberFormat="1" applyFont="1" applyBorder="1" applyAlignment="1">
      <alignment horizontal="right"/>
    </xf>
    <xf numFmtId="0" fontId="19" fillId="0" borderId="5" xfId="15" applyFont="1" applyBorder="1" applyAlignment="1">
      <alignment horizontal="right"/>
    </xf>
    <xf numFmtId="49" fontId="13" fillId="0" borderId="5" xfId="15" applyNumberFormat="1" applyFont="1" applyBorder="1" applyAlignment="1">
      <alignment horizontal="right" vertical="top"/>
    </xf>
    <xf numFmtId="0" fontId="13" fillId="0" borderId="6" xfId="15" applyFont="1" applyBorder="1" applyAlignment="1">
      <alignment vertical="top" wrapText="1"/>
    </xf>
    <xf numFmtId="0" fontId="13" fillId="0" borderId="4" xfId="15" applyFont="1" applyBorder="1" applyAlignment="1">
      <alignment vertical="top" wrapText="1"/>
    </xf>
    <xf numFmtId="0" fontId="13" fillId="0" borderId="3" xfId="15" applyFont="1" applyBorder="1" applyAlignment="1">
      <alignment horizontal="right"/>
    </xf>
    <xf numFmtId="4" fontId="13" fillId="0" borderId="11" xfId="15" applyNumberFormat="1" applyFont="1" applyBorder="1" applyAlignment="1">
      <alignment horizontal="right"/>
    </xf>
    <xf numFmtId="0" fontId="20" fillId="0" borderId="3" xfId="2" applyFont="1" applyBorder="1"/>
    <xf numFmtId="0" fontId="20" fillId="0" borderId="6" xfId="2" applyFont="1" applyBorder="1"/>
    <xf numFmtId="3" fontId="13" fillId="0" borderId="4" xfId="15" applyNumberFormat="1" applyFont="1" applyBorder="1" applyAlignment="1">
      <alignment wrapText="1"/>
    </xf>
    <xf numFmtId="4" fontId="13" fillId="0" borderId="3" xfId="15" applyNumberFormat="1" applyFont="1" applyBorder="1" applyAlignment="1">
      <alignment horizontal="right"/>
    </xf>
    <xf numFmtId="0" fontId="19" fillId="0" borderId="3" xfId="15" applyFont="1" applyBorder="1" applyAlignment="1">
      <alignment horizontal="center"/>
    </xf>
    <xf numFmtId="0" fontId="19" fillId="0" borderId="3" xfId="15" applyFont="1" applyBorder="1" applyAlignment="1">
      <alignment wrapText="1"/>
    </xf>
    <xf numFmtId="3" fontId="19" fillId="0" borderId="3" xfId="15" applyNumberFormat="1" applyFont="1" applyBorder="1" applyAlignment="1">
      <alignment horizontal="center"/>
    </xf>
    <xf numFmtId="3" fontId="21" fillId="0" borderId="3" xfId="15" applyNumberFormat="1" applyFont="1" applyBorder="1"/>
    <xf numFmtId="49" fontId="21" fillId="0" borderId="3" xfId="15" applyNumberFormat="1" applyFont="1" applyBorder="1" applyAlignment="1">
      <alignment horizontal="right"/>
    </xf>
    <xf numFmtId="0" fontId="21" fillId="0" borderId="4" xfId="15" applyFont="1" applyBorder="1"/>
    <xf numFmtId="4" fontId="21" fillId="0" borderId="10" xfId="15" applyNumberFormat="1" applyFont="1" applyBorder="1" applyAlignment="1">
      <alignment horizontal="right"/>
    </xf>
    <xf numFmtId="0" fontId="19" fillId="0" borderId="3" xfId="15" applyFont="1" applyBorder="1" applyAlignment="1">
      <alignment horizontal="center" vertical="center"/>
    </xf>
    <xf numFmtId="0" fontId="19" fillId="0" borderId="3" xfId="15" applyFont="1" applyBorder="1" applyAlignment="1">
      <alignment horizontal="right" vertical="top"/>
    </xf>
    <xf numFmtId="3" fontId="19" fillId="0" borderId="3" xfId="15" applyNumberFormat="1" applyFont="1" applyBorder="1"/>
    <xf numFmtId="4" fontId="19" fillId="0" borderId="3" xfId="15" applyNumberFormat="1" applyFont="1" applyBorder="1" applyAlignment="1">
      <alignment horizontal="right" vertical="top"/>
    </xf>
    <xf numFmtId="3" fontId="17" fillId="0" borderId="5" xfId="15" applyNumberFormat="1" applyFont="1" applyBorder="1"/>
    <xf numFmtId="3" fontId="19" fillId="0" borderId="5" xfId="15" applyNumberFormat="1" applyFont="1" applyBorder="1"/>
    <xf numFmtId="49" fontId="13" fillId="0" borderId="5" xfId="15" applyNumberFormat="1" applyFont="1" applyBorder="1" applyAlignment="1">
      <alignment horizontal="right"/>
    </xf>
    <xf numFmtId="4" fontId="19" fillId="0" borderId="5" xfId="15" applyNumberFormat="1" applyFont="1" applyBorder="1" applyAlignment="1">
      <alignment horizontal="right"/>
    </xf>
    <xf numFmtId="4" fontId="22" fillId="0" borderId="3" xfId="15" applyNumberFormat="1" applyFont="1" applyBorder="1" applyAlignment="1">
      <alignment horizontal="right"/>
    </xf>
    <xf numFmtId="0" fontId="22" fillId="0" borderId="3" xfId="15" applyFont="1" applyBorder="1"/>
    <xf numFmtId="0" fontId="22" fillId="0" borderId="3" xfId="2" applyFont="1" applyBorder="1" applyAlignment="1">
      <alignment horizontal="right"/>
    </xf>
    <xf numFmtId="0" fontId="22" fillId="0" borderId="5" xfId="2" applyFont="1" applyBorder="1"/>
    <xf numFmtId="0" fontId="21" fillId="0" borderId="3" xfId="15" applyFont="1" applyBorder="1" applyAlignment="1">
      <alignment horizontal="center"/>
    </xf>
    <xf numFmtId="0" fontId="21" fillId="0" borderId="3" xfId="15" applyFont="1" applyBorder="1" applyAlignment="1">
      <alignment horizontal="right"/>
    </xf>
    <xf numFmtId="0" fontId="21" fillId="0" borderId="3" xfId="15" applyFont="1" applyBorder="1"/>
    <xf numFmtId="0" fontId="13" fillId="0" borderId="4" xfId="15" applyFont="1" applyBorder="1" applyAlignment="1">
      <alignment horizontal="right"/>
    </xf>
    <xf numFmtId="4" fontId="19" fillId="0" borderId="11" xfId="15" applyNumberFormat="1" applyFont="1" applyBorder="1"/>
    <xf numFmtId="0" fontId="19" fillId="0" borderId="4" xfId="15" applyFont="1" applyBorder="1" applyAlignment="1">
      <alignment vertical="center" wrapText="1"/>
    </xf>
    <xf numFmtId="0" fontId="19" fillId="0" borderId="3" xfId="2" applyFont="1" applyBorder="1" applyAlignment="1">
      <alignment horizontal="right"/>
    </xf>
    <xf numFmtId="4" fontId="13" fillId="0" borderId="3" xfId="15" applyNumberFormat="1" applyFont="1" applyBorder="1" applyAlignment="1">
      <alignment horizontal="right" vertical="center"/>
    </xf>
    <xf numFmtId="0" fontId="13" fillId="0" borderId="5" xfId="15" applyFont="1" applyBorder="1" applyAlignment="1">
      <alignment horizontal="right"/>
    </xf>
    <xf numFmtId="0" fontId="22" fillId="0" borderId="5" xfId="2" applyFont="1" applyBorder="1" applyAlignment="1">
      <alignment horizontal="right"/>
    </xf>
    <xf numFmtId="0" fontId="23" fillId="0" borderId="15" xfId="15" applyFont="1" applyBorder="1" applyAlignment="1">
      <alignment wrapText="1"/>
    </xf>
    <xf numFmtId="3" fontId="21" fillId="0" borderId="3" xfId="15" applyNumberFormat="1" applyFont="1" applyBorder="1" applyAlignment="1">
      <alignment horizontal="right"/>
    </xf>
    <xf numFmtId="0" fontId="24" fillId="0" borderId="0" xfId="15" applyFont="1"/>
    <xf numFmtId="4" fontId="21" fillId="0" borderId="10" xfId="2" applyNumberFormat="1" applyFont="1" applyBorder="1"/>
    <xf numFmtId="0" fontId="20" fillId="0" borderId="5" xfId="2" applyFont="1" applyBorder="1"/>
    <xf numFmtId="4" fontId="19" fillId="0" borderId="5" xfId="2" applyNumberFormat="1" applyFont="1" applyBorder="1"/>
    <xf numFmtId="0" fontId="25" fillId="0" borderId="6" xfId="2" applyFont="1" applyBorder="1"/>
    <xf numFmtId="0" fontId="19" fillId="0" borderId="3" xfId="2" applyFont="1" applyBorder="1"/>
    <xf numFmtId="0" fontId="24" fillId="0" borderId="0" xfId="2" applyFont="1"/>
    <xf numFmtId="0" fontId="19" fillId="0" borderId="4" xfId="15" applyFont="1" applyBorder="1" applyAlignment="1">
      <alignment vertical="top"/>
    </xf>
    <xf numFmtId="49" fontId="17" fillId="0" borderId="5" xfId="15" applyNumberFormat="1" applyFont="1" applyBorder="1" applyAlignment="1">
      <alignment horizontal="right"/>
    </xf>
    <xf numFmtId="49" fontId="22" fillId="0" borderId="3" xfId="2" applyNumberFormat="1" applyFont="1" applyBorder="1" applyAlignment="1">
      <alignment horizontal="right"/>
    </xf>
    <xf numFmtId="4" fontId="22" fillId="0" borderId="3" xfId="2" applyNumberFormat="1" applyFont="1" applyBorder="1" applyAlignment="1">
      <alignment horizontal="right"/>
    </xf>
    <xf numFmtId="3" fontId="13" fillId="0" borderId="6" xfId="15" applyNumberFormat="1" applyFont="1" applyBorder="1"/>
    <xf numFmtId="4" fontId="19" fillId="0" borderId="11" xfId="15" applyNumberFormat="1" applyFont="1" applyBorder="1" applyAlignment="1">
      <alignment horizontal="right"/>
    </xf>
    <xf numFmtId="3" fontId="13" fillId="0" borderId="4" xfId="15" applyNumberFormat="1" applyFont="1" applyBorder="1" applyAlignment="1">
      <alignment vertical="top" wrapText="1"/>
    </xf>
    <xf numFmtId="0" fontId="13" fillId="0" borderId="4" xfId="15" applyFont="1" applyBorder="1" applyAlignment="1">
      <alignment vertical="center" wrapText="1"/>
    </xf>
    <xf numFmtId="49" fontId="13" fillId="0" borderId="3" xfId="15" applyNumberFormat="1" applyFont="1" applyBorder="1" applyAlignment="1">
      <alignment horizontal="center"/>
    </xf>
    <xf numFmtId="0" fontId="22" fillId="0" borderId="5" xfId="16" applyNumberFormat="1" applyFont="1" applyFill="1" applyBorder="1" applyAlignment="1">
      <alignment horizontal="left"/>
    </xf>
    <xf numFmtId="3" fontId="19" fillId="0" borderId="3" xfId="15" applyNumberFormat="1" applyFont="1" applyBorder="1" applyAlignment="1">
      <alignment horizontal="right"/>
    </xf>
    <xf numFmtId="0" fontId="19" fillId="0" borderId="5" xfId="17" applyNumberFormat="1" applyFont="1" applyFill="1" applyBorder="1" applyAlignment="1">
      <alignment horizontal="left"/>
    </xf>
    <xf numFmtId="4" fontId="19" fillId="0" borderId="4" xfId="15" applyNumberFormat="1" applyFont="1" applyBorder="1"/>
    <xf numFmtId="4" fontId="13" fillId="0" borderId="4" xfId="15" applyNumberFormat="1" applyFont="1" applyBorder="1"/>
    <xf numFmtId="0" fontId="23" fillId="0" borderId="5" xfId="15" applyFont="1" applyBorder="1"/>
    <xf numFmtId="0" fontId="22" fillId="0" borderId="3" xfId="2" applyFont="1" applyBorder="1" applyAlignment="1">
      <alignment horizontal="center"/>
    </xf>
    <xf numFmtId="49" fontId="22" fillId="0" borderId="3" xfId="2" applyNumberFormat="1" applyFont="1" applyBorder="1" applyAlignment="1">
      <alignment horizontal="center"/>
    </xf>
    <xf numFmtId="0" fontId="22" fillId="0" borderId="3" xfId="2" applyFont="1" applyBorder="1" applyAlignment="1">
      <alignment horizontal="right" vertical="top"/>
    </xf>
    <xf numFmtId="0" fontId="22" fillId="0" borderId="4" xfId="2" applyFont="1" applyBorder="1" applyAlignment="1">
      <alignment horizontal="left" vertical="top" wrapText="1"/>
    </xf>
    <xf numFmtId="0" fontId="19" fillId="0" borderId="5" xfId="2" applyFont="1" applyBorder="1"/>
    <xf numFmtId="4" fontId="19" fillId="0" borderId="3" xfId="2" applyNumberFormat="1" applyFont="1" applyBorder="1"/>
    <xf numFmtId="0" fontId="13" fillId="0" borderId="3" xfId="15" applyFont="1" applyBorder="1" applyAlignment="1">
      <alignment vertical="center" wrapText="1"/>
    </xf>
    <xf numFmtId="0" fontId="18" fillId="0" borderId="5" xfId="15" applyFont="1" applyBorder="1" applyAlignment="1">
      <alignment horizontal="right"/>
    </xf>
    <xf numFmtId="49" fontId="18" fillId="0" borderId="5" xfId="15" applyNumberFormat="1" applyFont="1" applyBorder="1" applyAlignment="1">
      <alignment horizontal="right"/>
    </xf>
    <xf numFmtId="0" fontId="18" fillId="0" borderId="6" xfId="15" applyFont="1" applyBorder="1"/>
    <xf numFmtId="0" fontId="18" fillId="0" borderId="0" xfId="15" applyFont="1" applyAlignment="1">
      <alignment horizontal="right"/>
    </xf>
    <xf numFmtId="0" fontId="21" fillId="0" borderId="0" xfId="15" applyFont="1" applyAlignment="1">
      <alignment horizontal="center" vertical="center"/>
    </xf>
    <xf numFmtId="0" fontId="19" fillId="0" borderId="0" xfId="15" applyFont="1" applyAlignment="1">
      <alignment horizontal="center" vertical="center"/>
    </xf>
    <xf numFmtId="0" fontId="19" fillId="0" borderId="0" xfId="15" applyFont="1"/>
    <xf numFmtId="0" fontId="19" fillId="0" borderId="0" xfId="15" applyFont="1" applyAlignment="1">
      <alignment horizontal="right" vertical="center"/>
    </xf>
    <xf numFmtId="0" fontId="10" fillId="0" borderId="0" xfId="15" applyFont="1"/>
    <xf numFmtId="0" fontId="10" fillId="0" borderId="0" xfId="15" applyFont="1" applyAlignment="1">
      <alignment horizontal="right"/>
    </xf>
    <xf numFmtId="0" fontId="26" fillId="0" borderId="0" xfId="15" applyFont="1"/>
    <xf numFmtId="4" fontId="26" fillId="0" borderId="0" xfId="15" applyNumberFormat="1" applyFont="1"/>
    <xf numFmtId="0" fontId="26" fillId="0" borderId="0" xfId="15" applyFont="1" applyAlignment="1">
      <alignment horizontal="center"/>
    </xf>
    <xf numFmtId="0" fontId="27" fillId="0" borderId="0" xfId="15" applyFont="1"/>
    <xf numFmtId="4" fontId="27" fillId="0" borderId="0" xfId="15" applyNumberFormat="1" applyFont="1"/>
    <xf numFmtId="4" fontId="14" fillId="0" borderId="0" xfId="15" applyNumberFormat="1" applyFont="1" applyAlignment="1">
      <alignment horizontal="right"/>
    </xf>
    <xf numFmtId="0" fontId="14" fillId="0" borderId="0" xfId="15" applyFont="1" applyAlignment="1">
      <alignment horizontal="center"/>
    </xf>
    <xf numFmtId="0" fontId="21" fillId="0" borderId="0" xfId="15" applyFont="1" applyAlignment="1">
      <alignment horizontal="centerContinuous" vertical="center"/>
    </xf>
    <xf numFmtId="0" fontId="21" fillId="0" borderId="0" xfId="15" applyFont="1" applyAlignment="1">
      <alignment horizontal="centerContinuous"/>
    </xf>
    <xf numFmtId="4" fontId="27" fillId="0" borderId="0" xfId="15" applyNumberFormat="1" applyFont="1" applyAlignment="1">
      <alignment horizontal="right"/>
    </xf>
    <xf numFmtId="0" fontId="27" fillId="0" borderId="0" xfId="15" applyFont="1" applyAlignment="1">
      <alignment horizontal="left"/>
    </xf>
    <xf numFmtId="4" fontId="28" fillId="0" borderId="0" xfId="15" applyNumberFormat="1" applyFont="1"/>
    <xf numFmtId="0" fontId="28" fillId="0" borderId="0" xfId="15" applyFont="1"/>
    <xf numFmtId="0" fontId="29" fillId="0" borderId="0" xfId="15" applyFont="1"/>
    <xf numFmtId="0" fontId="19" fillId="0" borderId="0" xfId="15" applyFont="1" applyAlignment="1">
      <alignment horizontal="centerContinuous"/>
    </xf>
    <xf numFmtId="0" fontId="19" fillId="0" borderId="0" xfId="15" applyFont="1" applyAlignment="1">
      <alignment horizontal="center"/>
    </xf>
    <xf numFmtId="0" fontId="21" fillId="2" borderId="1" xfId="15" applyFont="1" applyFill="1" applyBorder="1" applyAlignment="1">
      <alignment horizontal="center" vertical="center"/>
    </xf>
    <xf numFmtId="0" fontId="19" fillId="2" borderId="1" xfId="15" applyFont="1" applyFill="1" applyBorder="1" applyAlignment="1">
      <alignment horizontal="center" vertical="center"/>
    </xf>
    <xf numFmtId="0" fontId="21" fillId="0" borderId="1" xfId="15" applyFont="1" applyBorder="1" applyAlignment="1">
      <alignment horizontal="center" vertical="center"/>
    </xf>
    <xf numFmtId="0" fontId="21" fillId="2" borderId="16" xfId="15" applyFont="1" applyFill="1" applyBorder="1" applyAlignment="1">
      <alignment horizontal="centerContinuous" vertical="center"/>
    </xf>
    <xf numFmtId="0" fontId="21" fillId="2" borderId="17" xfId="15" applyFont="1" applyFill="1" applyBorder="1" applyAlignment="1">
      <alignment horizontal="centerContinuous" vertical="center"/>
    </xf>
    <xf numFmtId="0" fontId="21" fillId="2" borderId="18" xfId="15" applyFont="1" applyFill="1" applyBorder="1" applyAlignment="1">
      <alignment horizontal="centerContinuous" vertical="center"/>
    </xf>
    <xf numFmtId="0" fontId="21" fillId="2" borderId="19" xfId="15" applyFont="1" applyFill="1" applyBorder="1" applyAlignment="1">
      <alignment horizontal="centerContinuous" vertical="center"/>
    </xf>
    <xf numFmtId="0" fontId="21" fillId="2" borderId="19" xfId="15" applyFont="1" applyFill="1" applyBorder="1" applyAlignment="1">
      <alignment horizontal="center" vertical="center"/>
    </xf>
    <xf numFmtId="0" fontId="26" fillId="0" borderId="0" xfId="15" applyFont="1" applyAlignment="1">
      <alignment horizontal="center" vertical="center"/>
    </xf>
    <xf numFmtId="4" fontId="27" fillId="0" borderId="0" xfId="15" applyNumberFormat="1" applyFont="1" applyAlignment="1">
      <alignment horizontal="right" vertical="center"/>
    </xf>
    <xf numFmtId="0" fontId="27" fillId="0" borderId="0" xfId="15" applyFont="1" applyAlignment="1">
      <alignment horizontal="left" vertical="center"/>
    </xf>
    <xf numFmtId="4" fontId="26" fillId="0" borderId="0" xfId="15" applyNumberFormat="1" applyFont="1" applyAlignment="1">
      <alignment horizontal="center" vertical="center"/>
    </xf>
    <xf numFmtId="0" fontId="26" fillId="0" borderId="0" xfId="15" applyFont="1" applyAlignment="1">
      <alignment horizontal="left" vertical="center"/>
    </xf>
    <xf numFmtId="0" fontId="21" fillId="2" borderId="3" xfId="15" applyFont="1" applyFill="1" applyBorder="1" applyAlignment="1">
      <alignment horizontal="center" vertical="center"/>
    </xf>
    <xf numFmtId="0" fontId="21" fillId="2" borderId="20" xfId="15" applyFont="1" applyFill="1" applyBorder="1" applyAlignment="1">
      <alignment horizontal="center" vertical="center"/>
    </xf>
    <xf numFmtId="0" fontId="19" fillId="2" borderId="20" xfId="15" applyFont="1" applyFill="1" applyBorder="1" applyAlignment="1">
      <alignment horizontal="center" vertical="center"/>
    </xf>
    <xf numFmtId="0" fontId="21" fillId="0" borderId="20" xfId="15" applyFont="1" applyBorder="1" applyAlignment="1">
      <alignment horizontal="center" vertical="center"/>
    </xf>
    <xf numFmtId="0" fontId="21" fillId="2" borderId="0" xfId="15" applyFont="1" applyFill="1" applyAlignment="1">
      <alignment horizontal="center" vertical="center"/>
    </xf>
    <xf numFmtId="0" fontId="21" fillId="3" borderId="16" xfId="15" applyFont="1" applyFill="1" applyBorder="1" applyAlignment="1">
      <alignment horizontal="center" vertical="center"/>
    </xf>
    <xf numFmtId="0" fontId="19" fillId="0" borderId="21" xfId="15" applyFont="1" applyBorder="1" applyAlignment="1">
      <alignment horizontal="center" vertical="center" wrapText="1"/>
    </xf>
    <xf numFmtId="4" fontId="27" fillId="0" borderId="0" xfId="15" applyNumberFormat="1" applyFont="1" applyAlignment="1">
      <alignment vertical="center"/>
    </xf>
    <xf numFmtId="0" fontId="27" fillId="0" borderId="0" xfId="15" applyFont="1" applyAlignment="1">
      <alignment vertical="center"/>
    </xf>
    <xf numFmtId="0" fontId="26" fillId="0" borderId="0" xfId="15" applyFont="1" applyAlignment="1">
      <alignment vertical="center"/>
    </xf>
    <xf numFmtId="0" fontId="21" fillId="0" borderId="22" xfId="3" applyFont="1" applyBorder="1" applyAlignment="1">
      <alignment horizontal="center" vertical="center"/>
    </xf>
    <xf numFmtId="0" fontId="27" fillId="0" borderId="0" xfId="15" applyFont="1" applyAlignment="1">
      <alignment horizontal="center" vertical="center"/>
    </xf>
    <xf numFmtId="0" fontId="21" fillId="2" borderId="5" xfId="15" applyFont="1" applyFill="1" applyBorder="1" applyAlignment="1">
      <alignment horizontal="center" vertical="center"/>
    </xf>
    <xf numFmtId="0" fontId="21" fillId="2" borderId="23" xfId="15" applyFont="1" applyFill="1" applyBorder="1" applyAlignment="1">
      <alignment horizontal="center" vertical="center"/>
    </xf>
    <xf numFmtId="0" fontId="19" fillId="2" borderId="23" xfId="15" applyFont="1" applyFill="1" applyBorder="1" applyAlignment="1">
      <alignment horizontal="center" vertical="center"/>
    </xf>
    <xf numFmtId="0" fontId="21" fillId="0" borderId="23" xfId="15" applyFont="1" applyBorder="1" applyAlignment="1">
      <alignment horizontal="center" vertical="center"/>
    </xf>
    <xf numFmtId="0" fontId="19" fillId="2" borderId="24" xfId="15" applyFont="1" applyFill="1" applyBorder="1" applyAlignment="1">
      <alignment horizontal="center" vertical="center"/>
    </xf>
    <xf numFmtId="0" fontId="19" fillId="0" borderId="24" xfId="15" applyFont="1" applyBorder="1" applyAlignment="1">
      <alignment horizontal="center" vertical="center"/>
    </xf>
    <xf numFmtId="0" fontId="19" fillId="0" borderId="16" xfId="15" applyFont="1" applyBorder="1" applyAlignment="1">
      <alignment horizontal="center" vertical="center"/>
    </xf>
    <xf numFmtId="0" fontId="19" fillId="2" borderId="19" xfId="15" applyFont="1" applyFill="1" applyBorder="1" applyAlignment="1">
      <alignment horizontal="center" vertical="center"/>
    </xf>
    <xf numFmtId="0" fontId="19" fillId="2" borderId="21" xfId="15" applyFont="1" applyFill="1" applyBorder="1" applyAlignment="1">
      <alignment horizontal="center" vertical="center"/>
    </xf>
    <xf numFmtId="4" fontId="26" fillId="0" borderId="0" xfId="15" applyNumberFormat="1" applyFont="1" applyAlignment="1">
      <alignment vertical="center"/>
    </xf>
    <xf numFmtId="1" fontId="21" fillId="0" borderId="24" xfId="15" applyNumberFormat="1" applyFont="1" applyBorder="1" applyAlignment="1">
      <alignment horizontal="center" vertical="center" wrapText="1"/>
    </xf>
    <xf numFmtId="0" fontId="21" fillId="0" borderId="24" xfId="15" applyFont="1" applyBorder="1" applyAlignment="1">
      <alignment vertical="center" wrapText="1"/>
    </xf>
    <xf numFmtId="4" fontId="21" fillId="0" borderId="24" xfId="15" applyNumberFormat="1" applyFont="1" applyBorder="1" applyAlignment="1">
      <alignment horizontal="right" vertical="center" wrapText="1"/>
    </xf>
    <xf numFmtId="1" fontId="19" fillId="0" borderId="5" xfId="15" applyNumberFormat="1" applyFont="1" applyBorder="1" applyAlignment="1">
      <alignment horizontal="center" vertical="center" wrapText="1"/>
    </xf>
    <xf numFmtId="0" fontId="19" fillId="0" borderId="24" xfId="15" applyFont="1" applyBorder="1" applyAlignment="1">
      <alignment vertical="center" wrapText="1"/>
    </xf>
    <xf numFmtId="43" fontId="19" fillId="0" borderId="24" xfId="17" applyFont="1" applyFill="1" applyBorder="1" applyAlignment="1">
      <alignment vertical="center" wrapText="1"/>
    </xf>
    <xf numFmtId="4" fontId="19" fillId="0" borderId="24" xfId="15" applyNumberFormat="1" applyFont="1" applyBorder="1" applyAlignment="1">
      <alignment horizontal="right" vertical="center" wrapText="1"/>
    </xf>
    <xf numFmtId="43" fontId="19" fillId="0" borderId="24" xfId="17" applyFont="1" applyBorder="1" applyAlignment="1">
      <alignment vertical="center" wrapText="1"/>
    </xf>
    <xf numFmtId="1" fontId="19" fillId="0" borderId="24" xfId="15" applyNumberFormat="1" applyFont="1" applyBorder="1" applyAlignment="1">
      <alignment vertical="center" wrapText="1"/>
    </xf>
    <xf numFmtId="4" fontId="19" fillId="0" borderId="21" xfId="15" applyNumberFormat="1" applyFont="1" applyBorder="1" applyAlignment="1">
      <alignment horizontal="right" vertical="center" wrapText="1"/>
    </xf>
    <xf numFmtId="0" fontId="19" fillId="3" borderId="24" xfId="15" applyFont="1" applyFill="1" applyBorder="1" applyAlignment="1">
      <alignment vertical="center" wrapText="1"/>
    </xf>
    <xf numFmtId="43" fontId="19" fillId="3" borderId="24" xfId="17" applyFont="1" applyFill="1" applyBorder="1" applyAlignment="1">
      <alignment vertical="center" wrapText="1"/>
    </xf>
    <xf numFmtId="4" fontId="25" fillId="0" borderId="24" xfId="15" applyNumberFormat="1" applyFont="1" applyBorder="1" applyAlignment="1">
      <alignment horizontal="right" vertical="center" wrapText="1"/>
    </xf>
    <xf numFmtId="4" fontId="19" fillId="0" borderId="23" xfId="15" applyNumberFormat="1" applyFont="1" applyBorder="1" applyAlignment="1">
      <alignment horizontal="right" vertical="center" wrapText="1"/>
    </xf>
    <xf numFmtId="4" fontId="19" fillId="0" borderId="16" xfId="15" applyNumberFormat="1" applyFont="1" applyBorder="1" applyAlignment="1">
      <alignment horizontal="right" vertical="center"/>
    </xf>
    <xf numFmtId="4" fontId="19" fillId="0" borderId="21" xfId="15" applyNumberFormat="1" applyFont="1" applyBorder="1" applyAlignment="1">
      <alignment horizontal="right" vertical="center"/>
    </xf>
    <xf numFmtId="2" fontId="19" fillId="0" borderId="25" xfId="17" applyNumberFormat="1" applyFont="1" applyFill="1" applyBorder="1" applyAlignment="1">
      <alignment horizontal="right" vertical="center"/>
    </xf>
    <xf numFmtId="1" fontId="21" fillId="0" borderId="24" xfId="15" applyNumberFormat="1" applyFont="1" applyBorder="1" applyAlignment="1">
      <alignment vertical="center" wrapText="1"/>
    </xf>
    <xf numFmtId="0" fontId="21" fillId="0" borderId="24" xfId="15" applyFont="1" applyBorder="1" applyAlignment="1">
      <alignment horizontal="center" vertical="center"/>
    </xf>
    <xf numFmtId="4" fontId="21" fillId="0" borderId="24" xfId="15" applyNumberFormat="1" applyFont="1" applyBorder="1" applyAlignment="1">
      <alignment horizontal="right" vertical="center"/>
    </xf>
    <xf numFmtId="1" fontId="19" fillId="3" borderId="24" xfId="15" applyNumberFormat="1" applyFont="1" applyFill="1" applyBorder="1" applyAlignment="1">
      <alignment horizontal="center" vertical="center" wrapText="1"/>
    </xf>
    <xf numFmtId="4" fontId="21" fillId="3" borderId="24" xfId="15" applyNumberFormat="1" applyFont="1" applyFill="1" applyBorder="1" applyAlignment="1">
      <alignment horizontal="right" vertical="center" wrapText="1"/>
    </xf>
    <xf numFmtId="0" fontId="19" fillId="0" borderId="24" xfId="15" applyFont="1" applyBorder="1" applyAlignment="1">
      <alignment horizontal="left" vertical="center" wrapText="1"/>
    </xf>
    <xf numFmtId="43" fontId="19" fillId="0" borderId="24" xfId="17" applyFont="1" applyBorder="1" applyAlignment="1">
      <alignment horizontal="right" vertical="center" wrapText="1"/>
    </xf>
    <xf numFmtId="43" fontId="19" fillId="0" borderId="24" xfId="17" applyFont="1" applyBorder="1" applyAlignment="1">
      <alignment horizontal="left" vertical="center" wrapText="1"/>
    </xf>
    <xf numFmtId="4" fontId="19" fillId="3" borderId="24" xfId="15" applyNumberFormat="1" applyFont="1" applyFill="1" applyBorder="1" applyAlignment="1">
      <alignment horizontal="right" vertical="center" wrapText="1"/>
    </xf>
    <xf numFmtId="4" fontId="19" fillId="0" borderId="24" xfId="15" applyNumberFormat="1" applyFont="1" applyBorder="1" applyAlignment="1">
      <alignment horizontal="right" vertical="center"/>
    </xf>
    <xf numFmtId="0" fontId="21" fillId="0" borderId="5" xfId="15" applyFont="1" applyBorder="1" applyAlignment="1">
      <alignment horizontal="center" vertical="center"/>
    </xf>
    <xf numFmtId="1" fontId="19" fillId="3" borderId="5" xfId="15" applyNumberFormat="1" applyFont="1" applyFill="1" applyBorder="1" applyAlignment="1">
      <alignment horizontal="center" vertical="center" wrapText="1"/>
    </xf>
    <xf numFmtId="0" fontId="19" fillId="3" borderId="5" xfId="15" applyFont="1" applyFill="1" applyBorder="1" applyAlignment="1">
      <alignment vertical="center" wrapText="1"/>
    </xf>
    <xf numFmtId="43" fontId="19" fillId="3" borderId="5" xfId="17" applyFont="1" applyFill="1" applyBorder="1" applyAlignment="1">
      <alignment vertical="center" wrapText="1"/>
    </xf>
    <xf numFmtId="4" fontId="19" fillId="3" borderId="5" xfId="15" applyNumberFormat="1" applyFont="1" applyFill="1" applyBorder="1" applyAlignment="1">
      <alignment horizontal="right" vertical="center" wrapText="1"/>
    </xf>
    <xf numFmtId="4" fontId="19" fillId="0" borderId="5" xfId="15" applyNumberFormat="1" applyFont="1" applyBorder="1" applyAlignment="1">
      <alignment horizontal="right" vertical="center" wrapText="1"/>
    </xf>
    <xf numFmtId="4" fontId="19" fillId="3" borderId="23" xfId="15" applyNumberFormat="1" applyFont="1" applyFill="1" applyBorder="1" applyAlignment="1">
      <alignment horizontal="right" vertical="center" wrapText="1"/>
    </xf>
    <xf numFmtId="43" fontId="21" fillId="0" borderId="26" xfId="17" applyFont="1" applyFill="1" applyBorder="1" applyAlignment="1">
      <alignment horizontal="right" vertical="center"/>
    </xf>
    <xf numFmtId="0" fontId="19" fillId="0" borderId="5" xfId="15" applyFont="1" applyBorder="1" applyAlignment="1">
      <alignment vertical="center" wrapText="1"/>
    </xf>
    <xf numFmtId="4" fontId="19" fillId="0" borderId="23" xfId="15" applyNumberFormat="1" applyFont="1" applyBorder="1" applyAlignment="1">
      <alignment horizontal="right" vertical="center"/>
    </xf>
    <xf numFmtId="0" fontId="21" fillId="0" borderId="24" xfId="15" applyFont="1" applyBorder="1" applyAlignment="1">
      <alignment horizontal="left" vertical="center" wrapText="1"/>
    </xf>
    <xf numFmtId="1" fontId="19" fillId="0" borderId="24" xfId="15" applyNumberFormat="1" applyFont="1" applyBorder="1" applyAlignment="1">
      <alignment horizontal="center" vertical="center" wrapText="1"/>
    </xf>
    <xf numFmtId="0" fontId="21" fillId="0" borderId="3" xfId="15" applyFont="1" applyBorder="1" applyAlignment="1">
      <alignment horizontal="center" vertical="center"/>
    </xf>
    <xf numFmtId="0" fontId="14" fillId="0" borderId="3" xfId="15" applyFont="1" applyBorder="1" applyAlignment="1">
      <alignment horizontal="center" vertical="center"/>
    </xf>
    <xf numFmtId="43" fontId="19" fillId="0" borderId="3" xfId="17" applyFont="1" applyBorder="1" applyAlignment="1">
      <alignment vertical="center" wrapText="1"/>
    </xf>
    <xf numFmtId="0" fontId="19" fillId="0" borderId="3" xfId="15" applyFont="1" applyBorder="1" applyAlignment="1">
      <alignment vertical="center" wrapText="1"/>
    </xf>
    <xf numFmtId="4" fontId="19" fillId="0" borderId="3" xfId="15" applyNumberFormat="1" applyFont="1" applyBorder="1" applyAlignment="1">
      <alignment horizontal="right" vertical="center"/>
    </xf>
    <xf numFmtId="0" fontId="14" fillId="0" borderId="5" xfId="15" applyFont="1" applyBorder="1" applyAlignment="1">
      <alignment horizontal="center" vertical="center"/>
    </xf>
    <xf numFmtId="43" fontId="19" fillId="0" borderId="5" xfId="17" applyFont="1" applyBorder="1" applyAlignment="1">
      <alignment vertical="center" wrapText="1"/>
    </xf>
    <xf numFmtId="4" fontId="19" fillId="0" borderId="5" xfId="15" applyNumberFormat="1" applyFont="1" applyBorder="1" applyAlignment="1">
      <alignment horizontal="right" vertical="center"/>
    </xf>
    <xf numFmtId="0" fontId="19" fillId="0" borderId="1" xfId="15" applyFont="1" applyBorder="1" applyAlignment="1">
      <alignment horizontal="center" vertical="center" wrapText="1"/>
    </xf>
    <xf numFmtId="0" fontId="19" fillId="0" borderId="1" xfId="15" applyFont="1" applyBorder="1" applyAlignment="1">
      <alignment vertical="center" wrapText="1"/>
    </xf>
    <xf numFmtId="0" fontId="19" fillId="0" borderId="0" xfId="15" applyFont="1" applyAlignment="1">
      <alignment vertical="center" wrapText="1"/>
    </xf>
    <xf numFmtId="4" fontId="19" fillId="0" borderId="27" xfId="3" applyNumberFormat="1" applyFont="1" applyBorder="1" applyAlignment="1">
      <alignment horizontal="right" vertical="center"/>
    </xf>
    <xf numFmtId="4" fontId="19" fillId="0" borderId="28" xfId="3" applyNumberFormat="1" applyFont="1" applyBorder="1" applyAlignment="1">
      <alignment horizontal="right" vertical="center"/>
    </xf>
    <xf numFmtId="4" fontId="19" fillId="0" borderId="1" xfId="15" applyNumberFormat="1" applyFont="1" applyBorder="1" applyAlignment="1">
      <alignment horizontal="right" vertical="center"/>
    </xf>
    <xf numFmtId="0" fontId="19" fillId="0" borderId="1" xfId="15" applyFont="1" applyBorder="1" applyAlignment="1">
      <alignment horizontal="center" vertical="center"/>
    </xf>
    <xf numFmtId="4" fontId="21" fillId="0" borderId="1" xfId="15" applyNumberFormat="1" applyFont="1" applyBorder="1" applyAlignment="1">
      <alignment horizontal="right" vertical="center"/>
    </xf>
    <xf numFmtId="0" fontId="19" fillId="0" borderId="5" xfId="15" applyFont="1" applyBorder="1" applyAlignment="1">
      <alignment horizontal="center" vertical="center"/>
    </xf>
    <xf numFmtId="0" fontId="31" fillId="0" borderId="1" xfId="3" applyFont="1" applyBorder="1" applyAlignment="1">
      <alignment horizontal="center" vertical="center"/>
    </xf>
    <xf numFmtId="0" fontId="21" fillId="0" borderId="1" xfId="3" applyFont="1" applyBorder="1" applyAlignment="1">
      <alignment horizontal="center" vertical="center"/>
    </xf>
    <xf numFmtId="0" fontId="32" fillId="0" borderId="1" xfId="3" applyFont="1" applyBorder="1" applyAlignment="1">
      <alignment vertical="center" wrapText="1"/>
    </xf>
    <xf numFmtId="43" fontId="32" fillId="0" borderId="1" xfId="17" applyFont="1" applyBorder="1" applyAlignment="1">
      <alignment vertical="center" wrapText="1"/>
    </xf>
    <xf numFmtId="4" fontId="19" fillId="0" borderId="1" xfId="3" applyNumberFormat="1" applyFont="1" applyBorder="1" applyAlignment="1">
      <alignment horizontal="right" vertical="center"/>
    </xf>
    <xf numFmtId="0" fontId="31" fillId="0" borderId="5" xfId="3" applyFont="1" applyBorder="1" applyAlignment="1">
      <alignment horizontal="center" vertical="center"/>
    </xf>
    <xf numFmtId="0" fontId="14" fillId="0" borderId="5" xfId="3" applyFont="1" applyBorder="1" applyAlignment="1">
      <alignment horizontal="center" vertical="center"/>
    </xf>
    <xf numFmtId="0" fontId="32" fillId="0" borderId="5" xfId="3" applyFont="1" applyBorder="1" applyAlignment="1">
      <alignment vertical="center" wrapText="1"/>
    </xf>
    <xf numFmtId="43" fontId="32" fillId="0" borderId="5" xfId="17" applyFont="1" applyBorder="1" applyAlignment="1">
      <alignment vertical="center" wrapText="1"/>
    </xf>
    <xf numFmtId="4" fontId="19" fillId="0" borderId="5" xfId="3" applyNumberFormat="1" applyFont="1" applyBorder="1" applyAlignment="1">
      <alignment horizontal="right" vertical="center"/>
    </xf>
    <xf numFmtId="0" fontId="21" fillId="0" borderId="26" xfId="3" applyFont="1" applyBorder="1" applyAlignment="1">
      <alignment horizontal="center" vertical="center"/>
    </xf>
    <xf numFmtId="0" fontId="21" fillId="0" borderId="29" xfId="3" applyFont="1" applyBorder="1" applyAlignment="1">
      <alignment horizontal="center" vertical="center"/>
    </xf>
    <xf numFmtId="0" fontId="33" fillId="0" borderId="5" xfId="3" applyFont="1" applyBorder="1" applyAlignment="1">
      <alignment vertical="center" wrapText="1"/>
    </xf>
    <xf numFmtId="4" fontId="21" fillId="0" borderId="30" xfId="3" applyNumberFormat="1" applyFont="1" applyBorder="1" applyAlignment="1">
      <alignment horizontal="right" vertical="center"/>
    </xf>
    <xf numFmtId="0" fontId="31" fillId="0" borderId="31" xfId="3" applyFont="1" applyBorder="1" applyAlignment="1">
      <alignment horizontal="center" vertical="center"/>
    </xf>
    <xf numFmtId="0" fontId="21" fillId="0" borderId="25" xfId="3" applyFont="1" applyBorder="1" applyAlignment="1">
      <alignment horizontal="center" vertical="center"/>
    </xf>
    <xf numFmtId="4" fontId="21" fillId="0" borderId="32" xfId="3" applyNumberFormat="1" applyFont="1" applyBorder="1" applyAlignment="1">
      <alignment horizontal="right" vertical="center"/>
    </xf>
    <xf numFmtId="0" fontId="31" fillId="0" borderId="27" xfId="3" applyFont="1" applyBorder="1" applyAlignment="1">
      <alignment horizontal="center" vertical="center"/>
    </xf>
    <xf numFmtId="0" fontId="21" fillId="0" borderId="28" xfId="3" applyFont="1" applyBorder="1" applyAlignment="1">
      <alignment horizontal="center" vertical="center"/>
    </xf>
    <xf numFmtId="4" fontId="19" fillId="0" borderId="33" xfId="3" applyNumberFormat="1" applyFont="1" applyBorder="1" applyAlignment="1">
      <alignment horizontal="right" vertical="center"/>
    </xf>
    <xf numFmtId="4" fontId="19" fillId="0" borderId="34" xfId="3" applyNumberFormat="1" applyFont="1" applyBorder="1" applyAlignment="1">
      <alignment horizontal="right" vertical="center"/>
    </xf>
    <xf numFmtId="4" fontId="19" fillId="0" borderId="19" xfId="15" applyNumberFormat="1" applyFont="1" applyBorder="1" applyAlignment="1">
      <alignment horizontal="right" vertical="center"/>
    </xf>
    <xf numFmtId="0" fontId="34" fillId="0" borderId="0" xfId="15" applyFont="1"/>
    <xf numFmtId="0" fontId="19" fillId="0" borderId="5" xfId="15" applyFont="1" applyBorder="1" applyAlignment="1">
      <alignment horizontal="left" vertical="center" wrapText="1"/>
    </xf>
    <xf numFmtId="4" fontId="21" fillId="0" borderId="5" xfId="15" applyNumberFormat="1" applyFont="1" applyBorder="1" applyAlignment="1">
      <alignment horizontal="right" vertical="center"/>
    </xf>
    <xf numFmtId="0" fontId="19" fillId="0" borderId="24" xfId="15" applyFont="1" applyBorder="1" applyAlignment="1">
      <alignment horizontal="center" vertical="center" wrapText="1"/>
    </xf>
    <xf numFmtId="4" fontId="21" fillId="0" borderId="24" xfId="3" applyNumberFormat="1" applyFont="1" applyBorder="1" applyAlignment="1">
      <alignment horizontal="right" vertical="center"/>
    </xf>
    <xf numFmtId="4" fontId="19" fillId="0" borderId="24" xfId="3" applyNumberFormat="1" applyFont="1" applyBorder="1" applyAlignment="1">
      <alignment horizontal="right" vertical="center"/>
    </xf>
    <xf numFmtId="43" fontId="19" fillId="0" borderId="1" xfId="17" applyFont="1" applyBorder="1" applyAlignment="1">
      <alignment vertical="center" wrapText="1"/>
    </xf>
    <xf numFmtId="0" fontId="19" fillId="0" borderId="5" xfId="15" applyFont="1" applyBorder="1" applyAlignment="1">
      <alignment horizontal="center" vertical="center" wrapText="1"/>
    </xf>
    <xf numFmtId="0" fontId="19" fillId="0" borderId="15" xfId="15" applyFont="1" applyBorder="1" applyAlignment="1">
      <alignment vertical="center" wrapText="1"/>
    </xf>
    <xf numFmtId="0" fontId="21" fillId="0" borderId="26" xfId="3" applyFont="1" applyBorder="1" applyAlignment="1">
      <alignment horizontal="left" vertical="center" wrapText="1"/>
    </xf>
    <xf numFmtId="0" fontId="21" fillId="0" borderId="27" xfId="3" applyFont="1" applyBorder="1" applyAlignment="1">
      <alignment horizontal="left" vertical="center" wrapText="1"/>
    </xf>
    <xf numFmtId="0" fontId="19" fillId="0" borderId="35" xfId="3" applyFont="1" applyBorder="1" applyAlignment="1">
      <alignment horizontal="left" vertical="center" wrapText="1"/>
    </xf>
    <xf numFmtId="0" fontId="21" fillId="0" borderId="24" xfId="15" applyFont="1" applyBorder="1" applyAlignment="1">
      <alignment vertical="center"/>
    </xf>
    <xf numFmtId="0" fontId="21" fillId="0" borderId="31" xfId="3" applyFont="1" applyBorder="1" applyAlignment="1">
      <alignment vertical="center" wrapText="1"/>
    </xf>
    <xf numFmtId="0" fontId="19" fillId="0" borderId="23" xfId="15" applyFont="1" applyBorder="1" applyAlignment="1">
      <alignment horizontal="center" vertical="center"/>
    </xf>
    <xf numFmtId="0" fontId="19" fillId="0" borderId="23" xfId="15" applyFont="1" applyBorder="1" applyAlignment="1">
      <alignment vertical="center" wrapText="1"/>
    </xf>
    <xf numFmtId="43" fontId="19" fillId="0" borderId="23" xfId="17" applyFont="1" applyBorder="1" applyAlignment="1">
      <alignment vertical="center" wrapText="1"/>
    </xf>
    <xf numFmtId="0" fontId="19" fillId="0" borderId="21" xfId="15" applyFont="1" applyBorder="1" applyAlignment="1">
      <alignment horizontal="center" vertical="center"/>
    </xf>
    <xf numFmtId="0" fontId="19" fillId="0" borderId="21" xfId="15" applyFont="1" applyBorder="1" applyAlignment="1">
      <alignment vertical="center" wrapText="1"/>
    </xf>
    <xf numFmtId="43" fontId="19" fillId="0" borderId="21" xfId="17" applyFont="1" applyBorder="1" applyAlignment="1">
      <alignment vertical="center" wrapText="1"/>
    </xf>
    <xf numFmtId="0" fontId="26" fillId="0" borderId="0" xfId="15" applyFont="1" applyAlignment="1">
      <alignment horizontal="right" vertical="center"/>
    </xf>
    <xf numFmtId="0" fontId="28" fillId="0" borderId="0" xfId="15" applyFont="1" applyAlignment="1">
      <alignment horizontal="center" vertical="center"/>
    </xf>
    <xf numFmtId="0" fontId="28" fillId="0" borderId="0" xfId="15" applyFont="1" applyAlignment="1">
      <alignment horizontal="left"/>
    </xf>
    <xf numFmtId="0" fontId="21" fillId="0" borderId="24" xfId="0" applyFont="1" applyBorder="1" applyAlignment="1">
      <alignment vertical="center" wrapText="1"/>
    </xf>
    <xf numFmtId="3" fontId="30" fillId="0" borderId="24" xfId="15" applyNumberFormat="1" applyFont="1" applyBorder="1" applyAlignment="1">
      <alignment horizontal="center" vertical="center" wrapText="1"/>
    </xf>
    <xf numFmtId="0" fontId="37" fillId="0" borderId="0" xfId="15" applyFont="1"/>
    <xf numFmtId="0" fontId="37" fillId="0" borderId="0" xfId="15" applyFont="1" applyAlignment="1">
      <alignment horizontal="left"/>
    </xf>
    <xf numFmtId="0" fontId="22" fillId="0" borderId="0" xfId="20" applyFont="1"/>
    <xf numFmtId="0" fontId="13" fillId="0" borderId="0" xfId="0" applyFont="1"/>
    <xf numFmtId="0" fontId="13" fillId="0" borderId="0" xfId="7" applyFont="1"/>
    <xf numFmtId="0" fontId="13" fillId="0" borderId="0" xfId="0" applyFont="1" applyAlignment="1">
      <alignment horizontal="left"/>
    </xf>
    <xf numFmtId="0" fontId="40" fillId="0" borderId="0" xfId="20" applyFont="1" applyAlignment="1">
      <alignment horizontal="centerContinuous" vertical="center"/>
    </xf>
    <xf numFmtId="0" fontId="41" fillId="0" borderId="1" xfId="20" applyFont="1" applyBorder="1" applyAlignment="1">
      <alignment horizontal="center" vertical="center"/>
    </xf>
    <xf numFmtId="0" fontId="41" fillId="0" borderId="1" xfId="20" applyFont="1" applyBorder="1" applyAlignment="1">
      <alignment horizontal="center" vertical="center" wrapText="1"/>
    </xf>
    <xf numFmtId="0" fontId="42" fillId="0" borderId="1" xfId="20" applyFont="1" applyBorder="1" applyAlignment="1">
      <alignment horizontal="center" vertical="top" wrapText="1"/>
    </xf>
    <xf numFmtId="0" fontId="41" fillId="0" borderId="16" xfId="20" applyFont="1" applyBorder="1" applyAlignment="1">
      <alignment horizontal="centerContinuous" vertical="center"/>
    </xf>
    <xf numFmtId="0" fontId="41" fillId="0" borderId="21" xfId="20" applyFont="1" applyBorder="1" applyAlignment="1">
      <alignment horizontal="centerContinuous" vertical="center"/>
    </xf>
    <xf numFmtId="0" fontId="41" fillId="0" borderId="18" xfId="20" applyFont="1" applyBorder="1" applyAlignment="1">
      <alignment horizontal="centerContinuous" vertical="center"/>
    </xf>
    <xf numFmtId="0" fontId="41" fillId="0" borderId="3" xfId="20" applyFont="1" applyBorder="1" applyAlignment="1">
      <alignment horizontal="center" vertical="center"/>
    </xf>
    <xf numFmtId="0" fontId="41" fillId="0" borderId="3" xfId="20" applyFont="1" applyBorder="1" applyAlignment="1">
      <alignment horizontal="center" vertical="center" wrapText="1"/>
    </xf>
    <xf numFmtId="0" fontId="42" fillId="0" borderId="3" xfId="20" applyFont="1" applyBorder="1" applyAlignment="1">
      <alignment horizontal="center" vertical="center" wrapText="1"/>
    </xf>
    <xf numFmtId="0" fontId="41" fillId="0" borderId="5" xfId="20" applyFont="1" applyBorder="1" applyAlignment="1">
      <alignment horizontal="center" vertical="center"/>
    </xf>
    <xf numFmtId="0" fontId="42" fillId="0" borderId="5" xfId="20" applyFont="1" applyBorder="1" applyAlignment="1">
      <alignment horizontal="center" vertical="center" wrapText="1"/>
    </xf>
    <xf numFmtId="0" fontId="41" fillId="0" borderId="5" xfId="20" applyFont="1" applyBorder="1" applyAlignment="1">
      <alignment horizontal="center" vertical="center" wrapText="1"/>
    </xf>
    <xf numFmtId="0" fontId="43" fillId="0" borderId="24" xfId="20" applyFont="1" applyBorder="1" applyAlignment="1">
      <alignment horizontal="center" vertical="center"/>
    </xf>
    <xf numFmtId="0" fontId="43" fillId="0" borderId="21" xfId="20" applyFont="1" applyBorder="1" applyAlignment="1">
      <alignment horizontal="center" vertical="center"/>
    </xf>
    <xf numFmtId="0" fontId="40" fillId="0" borderId="1" xfId="20" applyFont="1" applyBorder="1" applyAlignment="1">
      <alignment horizontal="center" vertical="center"/>
    </xf>
    <xf numFmtId="0" fontId="40" fillId="0" borderId="24" xfId="20" applyFont="1" applyBorder="1" applyAlignment="1">
      <alignment vertical="center"/>
    </xf>
    <xf numFmtId="4" fontId="41" fillId="0" borderId="21" xfId="20" applyNumberFormat="1" applyFont="1" applyBorder="1" applyAlignment="1">
      <alignment horizontal="center" vertical="center"/>
    </xf>
    <xf numFmtId="4" fontId="41" fillId="0" borderId="24" xfId="20" applyNumberFormat="1" applyFont="1" applyBorder="1" applyAlignment="1">
      <alignment vertical="center"/>
    </xf>
    <xf numFmtId="4" fontId="22" fillId="0" borderId="0" xfId="20" applyNumberFormat="1" applyFont="1" applyAlignment="1">
      <alignment horizontal="right" vertical="center"/>
    </xf>
    <xf numFmtId="4" fontId="41" fillId="0" borderId="0" xfId="20" applyNumberFormat="1" applyFont="1"/>
    <xf numFmtId="0" fontId="41" fillId="0" borderId="0" xfId="20" applyFont="1"/>
    <xf numFmtId="0" fontId="40" fillId="0" borderId="3" xfId="20" applyFont="1" applyBorder="1" applyAlignment="1">
      <alignment horizontal="center" vertical="center"/>
    </xf>
    <xf numFmtId="4" fontId="22" fillId="0" borderId="0" xfId="20" applyNumberFormat="1" applyFont="1"/>
    <xf numFmtId="43" fontId="22" fillId="0" borderId="0" xfId="18" applyFont="1"/>
    <xf numFmtId="3" fontId="41" fillId="0" borderId="0" xfId="20" applyNumberFormat="1" applyFont="1"/>
    <xf numFmtId="49" fontId="41" fillId="0" borderId="38" xfId="20" applyNumberFormat="1" applyFont="1" applyBorder="1" applyAlignment="1">
      <alignment horizontal="center" vertical="center"/>
    </xf>
    <xf numFmtId="0" fontId="41" fillId="0" borderId="39" xfId="20" applyFont="1" applyBorder="1" applyAlignment="1">
      <alignment vertical="center" wrapText="1"/>
    </xf>
    <xf numFmtId="4" fontId="40" fillId="0" borderId="40" xfId="0" applyNumberFormat="1" applyFont="1" applyBorder="1" applyAlignment="1">
      <alignment horizontal="center" vertical="center"/>
    </xf>
    <xf numFmtId="4" fontId="41" fillId="0" borderId="41" xfId="0" applyNumberFormat="1" applyFont="1" applyBorder="1" applyAlignment="1">
      <alignment horizontal="right" vertical="center"/>
    </xf>
    <xf numFmtId="3" fontId="22" fillId="0" borderId="0" xfId="20" applyNumberFormat="1" applyFont="1"/>
    <xf numFmtId="49" fontId="22" fillId="0" borderId="36" xfId="20" applyNumberFormat="1" applyFont="1" applyBorder="1" applyAlignment="1">
      <alignment horizontal="center" vertical="center"/>
    </xf>
    <xf numFmtId="0" fontId="41" fillId="0" borderId="36" xfId="20" applyFont="1" applyBorder="1" applyAlignment="1">
      <alignment vertical="center" wrapText="1"/>
    </xf>
    <xf numFmtId="0" fontId="22" fillId="0" borderId="2" xfId="20" applyFont="1" applyBorder="1" applyAlignment="1">
      <alignment horizontal="center"/>
    </xf>
    <xf numFmtId="4" fontId="22" fillId="0" borderId="17" xfId="20" applyNumberFormat="1" applyFont="1" applyBorder="1"/>
    <xf numFmtId="4" fontId="22" fillId="0" borderId="19" xfId="20" applyNumberFormat="1" applyFont="1" applyBorder="1"/>
    <xf numFmtId="0" fontId="22" fillId="0" borderId="42" xfId="20" applyFont="1" applyBorder="1" applyAlignment="1">
      <alignment horizontal="center" vertical="center"/>
    </xf>
    <xf numFmtId="0" fontId="22" fillId="0" borderId="42" xfId="20" applyFont="1" applyBorder="1"/>
    <xf numFmtId="0" fontId="22" fillId="0" borderId="43" xfId="20" applyFont="1" applyBorder="1" applyAlignment="1">
      <alignment horizontal="center"/>
    </xf>
    <xf numFmtId="4" fontId="22" fillId="0" borderId="43" xfId="20" applyNumberFormat="1" applyFont="1" applyBorder="1"/>
    <xf numFmtId="4" fontId="22" fillId="0" borderId="44" xfId="20" applyNumberFormat="1" applyFont="1" applyBorder="1"/>
    <xf numFmtId="4" fontId="22" fillId="0" borderId="3" xfId="20" applyNumberFormat="1" applyFont="1" applyBorder="1"/>
    <xf numFmtId="4" fontId="22" fillId="0" borderId="20" xfId="20" applyNumberFormat="1" applyFont="1" applyBorder="1"/>
    <xf numFmtId="0" fontId="22" fillId="0" borderId="37" xfId="20" applyFont="1" applyBorder="1" applyAlignment="1">
      <alignment horizontal="center" vertical="center"/>
    </xf>
    <xf numFmtId="0" fontId="22" fillId="0" borderId="45" xfId="20" applyFont="1" applyBorder="1" applyAlignment="1">
      <alignment horizontal="center"/>
    </xf>
    <xf numFmtId="4" fontId="22" fillId="0" borderId="37" xfId="20" applyNumberFormat="1" applyFont="1" applyBorder="1"/>
    <xf numFmtId="0" fontId="22" fillId="0" borderId="0" xfId="20" applyFont="1" applyAlignment="1">
      <alignment horizontal="center"/>
    </xf>
    <xf numFmtId="0" fontId="41" fillId="0" borderId="41" xfId="20" applyFont="1" applyBorder="1" applyAlignment="1">
      <alignment horizontal="center" vertical="center"/>
    </xf>
    <xf numFmtId="0" fontId="41" fillId="0" borderId="46" xfId="20" applyFont="1" applyBorder="1" applyAlignment="1">
      <alignment horizontal="center"/>
    </xf>
    <xf numFmtId="4" fontId="41" fillId="0" borderId="41" xfId="20" applyNumberFormat="1" applyFont="1" applyBorder="1" applyAlignment="1">
      <alignment vertical="center"/>
    </xf>
    <xf numFmtId="49" fontId="22" fillId="0" borderId="3" xfId="20" applyNumberFormat="1" applyFont="1" applyBorder="1" applyAlignment="1">
      <alignment horizontal="center" vertical="center"/>
    </xf>
    <xf numFmtId="0" fontId="21" fillId="0" borderId="36" xfId="0" applyFont="1" applyBorder="1" applyAlignment="1">
      <alignment horizontal="left" vertical="center" wrapText="1"/>
    </xf>
    <xf numFmtId="0" fontId="22" fillId="0" borderId="3" xfId="20" applyFont="1" applyBorder="1" applyAlignment="1">
      <alignment horizontal="center" vertical="center"/>
    </xf>
    <xf numFmtId="0" fontId="22" fillId="0" borderId="49" xfId="20" applyFont="1" applyBorder="1" applyAlignment="1">
      <alignment vertical="top" wrapText="1"/>
    </xf>
    <xf numFmtId="0" fontId="22" fillId="3" borderId="42" xfId="20" applyFont="1" applyFill="1" applyBorder="1" applyAlignment="1">
      <alignment horizontal="center"/>
    </xf>
    <xf numFmtId="4" fontId="22" fillId="0" borderId="42" xfId="20" applyNumberFormat="1" applyFont="1" applyBorder="1"/>
    <xf numFmtId="0" fontId="22" fillId="0" borderId="5" xfId="20" applyFont="1" applyBorder="1" applyAlignment="1">
      <alignment horizontal="center" vertical="center"/>
    </xf>
    <xf numFmtId="0" fontId="22" fillId="3" borderId="37" xfId="20" applyFont="1" applyFill="1" applyBorder="1" applyAlignment="1">
      <alignment horizontal="center"/>
    </xf>
    <xf numFmtId="4" fontId="22" fillId="0" borderId="5" xfId="20" applyNumberFormat="1" applyFont="1" applyBorder="1"/>
    <xf numFmtId="4" fontId="22" fillId="0" borderId="52" xfId="20" applyNumberFormat="1" applyFont="1" applyBorder="1"/>
    <xf numFmtId="0" fontId="22" fillId="0" borderId="42" xfId="20" applyFont="1" applyBorder="1" applyAlignment="1">
      <alignment horizontal="center" vertical="top"/>
    </xf>
    <xf numFmtId="0" fontId="22" fillId="0" borderId="44" xfId="20" applyFont="1" applyBorder="1"/>
    <xf numFmtId="43" fontId="22" fillId="0" borderId="53" xfId="18" applyFont="1" applyFill="1" applyBorder="1"/>
    <xf numFmtId="43" fontId="22" fillId="0" borderId="54" xfId="18" applyFont="1" applyFill="1" applyBorder="1"/>
    <xf numFmtId="43" fontId="22" fillId="0" borderId="55" xfId="18" applyFont="1" applyFill="1" applyBorder="1"/>
    <xf numFmtId="43" fontId="22" fillId="0" borderId="56" xfId="18" applyFont="1" applyBorder="1"/>
    <xf numFmtId="43" fontId="22" fillId="0" borderId="54" xfId="18" applyFont="1" applyBorder="1"/>
    <xf numFmtId="43" fontId="22" fillId="0" borderId="55" xfId="18" applyFont="1" applyBorder="1"/>
    <xf numFmtId="43" fontId="22" fillId="0" borderId="37" xfId="18" applyFont="1" applyBorder="1"/>
    <xf numFmtId="43" fontId="22" fillId="0" borderId="37" xfId="18" applyFont="1" applyFill="1" applyBorder="1"/>
    <xf numFmtId="0" fontId="41" fillId="0" borderId="49" xfId="20" applyFont="1" applyBorder="1" applyAlignment="1">
      <alignment vertical="center" wrapText="1"/>
    </xf>
    <xf numFmtId="4" fontId="22" fillId="0" borderId="3" xfId="20" applyNumberFormat="1" applyFont="1" applyBorder="1" applyAlignment="1">
      <alignment horizontal="right"/>
    </xf>
    <xf numFmtId="0" fontId="22" fillId="0" borderId="57" xfId="20" applyFont="1" applyBorder="1" applyAlignment="1">
      <alignment horizontal="center"/>
    </xf>
    <xf numFmtId="4" fontId="22" fillId="0" borderId="42" xfId="20" applyNumberFormat="1" applyFont="1" applyBorder="1" applyAlignment="1">
      <alignment horizontal="right"/>
    </xf>
    <xf numFmtId="0" fontId="22" fillId="0" borderId="58" xfId="20" applyFont="1" applyBorder="1" applyAlignment="1">
      <alignment horizontal="center"/>
    </xf>
    <xf numFmtId="4" fontId="22" fillId="0" borderId="37" xfId="20" applyNumberFormat="1" applyFont="1" applyBorder="1" applyAlignment="1">
      <alignment horizontal="right"/>
    </xf>
    <xf numFmtId="0" fontId="22" fillId="0" borderId="0" xfId="20" applyFont="1" applyAlignment="1">
      <alignment horizontal="center" vertical="center"/>
    </xf>
    <xf numFmtId="4" fontId="22" fillId="0" borderId="0" xfId="20" applyNumberFormat="1" applyFont="1" applyAlignment="1">
      <alignment horizontal="center"/>
    </xf>
    <xf numFmtId="4" fontId="22" fillId="0" borderId="0" xfId="20" applyNumberFormat="1" applyFont="1" applyAlignment="1">
      <alignment horizontal="right"/>
    </xf>
    <xf numFmtId="0" fontId="19" fillId="0" borderId="0" xfId="4" applyFont="1" applyAlignment="1">
      <alignment vertical="center"/>
    </xf>
    <xf numFmtId="0" fontId="19" fillId="0" borderId="0" xfId="4" applyFont="1"/>
    <xf numFmtId="0" fontId="44" fillId="0" borderId="0" xfId="4" applyFont="1" applyAlignment="1">
      <alignment vertical="center"/>
    </xf>
    <xf numFmtId="0" fontId="21" fillId="0" borderId="0" xfId="4" applyFont="1"/>
    <xf numFmtId="0" fontId="19" fillId="0" borderId="0" xfId="4" applyFont="1" applyAlignment="1">
      <alignment horizontal="center"/>
    </xf>
    <xf numFmtId="0" fontId="45" fillId="2" borderId="24" xfId="4" applyFont="1" applyFill="1" applyBorder="1" applyAlignment="1">
      <alignment horizontal="center" vertical="center"/>
    </xf>
    <xf numFmtId="0" fontId="46" fillId="2" borderId="24" xfId="4" applyFont="1" applyFill="1" applyBorder="1" applyAlignment="1">
      <alignment horizontal="center" vertical="center" wrapText="1"/>
    </xf>
    <xf numFmtId="0" fontId="47" fillId="0" borderId="24" xfId="4" applyFont="1" applyBorder="1" applyAlignment="1">
      <alignment horizontal="center" vertical="center"/>
    </xf>
    <xf numFmtId="0" fontId="48" fillId="0" borderId="24" xfId="4" applyFont="1" applyBorder="1" applyAlignment="1">
      <alignment horizontal="center" vertical="center"/>
    </xf>
    <xf numFmtId="0" fontId="47" fillId="0" borderId="0" xfId="4" applyFont="1" applyAlignment="1">
      <alignment vertical="center"/>
    </xf>
    <xf numFmtId="0" fontId="49" fillId="0" borderId="1" xfId="4" applyFont="1" applyBorder="1" applyAlignment="1">
      <alignment horizontal="center" vertical="center"/>
    </xf>
    <xf numFmtId="4" fontId="46" fillId="0" borderId="1" xfId="4" applyNumberFormat="1" applyFont="1" applyBorder="1" applyAlignment="1">
      <alignment vertical="center"/>
    </xf>
    <xf numFmtId="0" fontId="19" fillId="0" borderId="1" xfId="4" applyFont="1" applyBorder="1" applyAlignment="1">
      <alignment horizontal="center" vertical="center"/>
    </xf>
    <xf numFmtId="0" fontId="19" fillId="0" borderId="19" xfId="4" applyFont="1" applyBorder="1" applyAlignment="1">
      <alignment vertical="center" wrapText="1"/>
    </xf>
    <xf numFmtId="0" fontId="49" fillId="0" borderId="2" xfId="4" applyFont="1" applyBorder="1" applyAlignment="1">
      <alignment horizontal="center" vertical="center"/>
    </xf>
    <xf numFmtId="4" fontId="49" fillId="0" borderId="1" xfId="4" applyNumberFormat="1" applyFont="1" applyBorder="1" applyAlignment="1">
      <alignment vertical="center"/>
    </xf>
    <xf numFmtId="0" fontId="19" fillId="0" borderId="3" xfId="4" applyFont="1" applyBorder="1" applyAlignment="1">
      <alignment horizontal="center" vertical="center"/>
    </xf>
    <xf numFmtId="0" fontId="19" fillId="0" borderId="20" xfId="4" applyFont="1" applyBorder="1" applyAlignment="1">
      <alignment vertical="center"/>
    </xf>
    <xf numFmtId="0" fontId="49" fillId="0" borderId="4" xfId="4" applyFont="1" applyBorder="1" applyAlignment="1">
      <alignment horizontal="center" vertical="center"/>
    </xf>
    <xf numFmtId="4" fontId="49" fillId="0" borderId="3" xfId="4" applyNumberFormat="1" applyFont="1" applyBorder="1" applyAlignment="1">
      <alignment vertical="center"/>
    </xf>
    <xf numFmtId="0" fontId="19" fillId="0" borderId="5" xfId="4" applyFont="1" applyBorder="1" applyAlignment="1">
      <alignment horizontal="center" vertical="center"/>
    </xf>
    <xf numFmtId="0" fontId="19" fillId="0" borderId="23" xfId="4" applyFont="1" applyBorder="1" applyAlignment="1">
      <alignment vertical="center"/>
    </xf>
    <xf numFmtId="0" fontId="49" fillId="0" borderId="6" xfId="4" applyFont="1" applyBorder="1" applyAlignment="1">
      <alignment horizontal="center" vertical="center"/>
    </xf>
    <xf numFmtId="4" fontId="49" fillId="0" borderId="5" xfId="4" applyNumberFormat="1" applyFont="1" applyBorder="1" applyAlignment="1">
      <alignment vertical="center"/>
    </xf>
    <xf numFmtId="0" fontId="19" fillId="0" borderId="3" xfId="4" applyFont="1" applyBorder="1" applyAlignment="1">
      <alignment vertical="center" wrapText="1"/>
    </xf>
    <xf numFmtId="0" fontId="49" fillId="0" borderId="3" xfId="4" applyFont="1" applyBorder="1" applyAlignment="1">
      <alignment horizontal="center" vertical="center"/>
    </xf>
    <xf numFmtId="0" fontId="19" fillId="0" borderId="2" xfId="4" applyFont="1" applyBorder="1" applyAlignment="1">
      <alignment horizontal="center" vertical="center"/>
    </xf>
    <xf numFmtId="0" fontId="19" fillId="0" borderId="2" xfId="4" applyFont="1" applyBorder="1" applyAlignment="1">
      <alignment vertical="center" wrapText="1"/>
    </xf>
    <xf numFmtId="0" fontId="19" fillId="0" borderId="4" xfId="4" applyFont="1" applyBorder="1" applyAlignment="1">
      <alignment horizontal="center" vertical="center"/>
    </xf>
    <xf numFmtId="0" fontId="19" fillId="0" borderId="4" xfId="4" quotePrefix="1" applyFont="1" applyBorder="1" applyAlignment="1">
      <alignment vertical="center" wrapText="1"/>
    </xf>
    <xf numFmtId="0" fontId="19" fillId="0" borderId="24" xfId="4" applyFont="1" applyBorder="1" applyAlignment="1">
      <alignment horizontal="center" vertical="center"/>
    </xf>
    <xf numFmtId="0" fontId="19" fillId="0" borderId="24" xfId="4" applyFont="1" applyBorder="1" applyAlignment="1">
      <alignment vertical="center" wrapText="1"/>
    </xf>
    <xf numFmtId="0" fontId="49" fillId="0" borderId="24" xfId="4" applyFont="1" applyBorder="1" applyAlignment="1">
      <alignment horizontal="center" vertical="center"/>
    </xf>
    <xf numFmtId="4" fontId="49" fillId="0" borderId="24" xfId="4" applyNumberFormat="1" applyFont="1" applyBorder="1" applyAlignment="1">
      <alignment vertical="center"/>
    </xf>
    <xf numFmtId="0" fontId="19" fillId="0" borderId="5" xfId="4" applyFont="1" applyBorder="1" applyAlignment="1">
      <alignment vertical="center" wrapText="1"/>
    </xf>
    <xf numFmtId="0" fontId="49" fillId="0" borderId="5" xfId="4" applyFont="1" applyBorder="1" applyAlignment="1">
      <alignment horizontal="center" vertical="center"/>
    </xf>
    <xf numFmtId="0" fontId="19" fillId="0" borderId="5" xfId="4" applyFont="1" applyBorder="1" applyAlignment="1">
      <alignment horizontal="center" vertical="top"/>
    </xf>
    <xf numFmtId="0" fontId="19" fillId="0" borderId="5" xfId="4" applyFont="1" applyBorder="1" applyAlignment="1">
      <alignment vertical="top" wrapText="1"/>
    </xf>
    <xf numFmtId="0" fontId="49" fillId="0" borderId="5" xfId="4" applyFont="1" applyBorder="1" applyAlignment="1">
      <alignment horizontal="center" vertical="top"/>
    </xf>
    <xf numFmtId="0" fontId="19" fillId="0" borderId="24" xfId="4" applyFont="1" applyBorder="1" applyAlignment="1">
      <alignment vertical="center"/>
    </xf>
    <xf numFmtId="0" fontId="19" fillId="0" borderId="1" xfId="4" applyFont="1" applyBorder="1" applyAlignment="1">
      <alignment vertical="center" wrapText="1"/>
    </xf>
    <xf numFmtId="4" fontId="49" fillId="0" borderId="1" xfId="4" applyNumberFormat="1" applyFont="1" applyBorder="1" applyAlignment="1">
      <alignment horizontal="right" vertical="center"/>
    </xf>
    <xf numFmtId="0" fontId="19" fillId="0" borderId="3" xfId="4" applyFont="1" applyBorder="1" applyAlignment="1">
      <alignment vertical="center"/>
    </xf>
    <xf numFmtId="0" fontId="19" fillId="0" borderId="5" xfId="4" applyFont="1" applyBorder="1" applyAlignment="1">
      <alignment vertical="center"/>
    </xf>
    <xf numFmtId="4" fontId="49" fillId="0" borderId="5" xfId="4" applyNumberFormat="1" applyFont="1" applyBorder="1" applyAlignment="1">
      <alignment horizontal="right" vertical="center"/>
    </xf>
    <xf numFmtId="4" fontId="46" fillId="0" borderId="3" xfId="4" applyNumberFormat="1" applyFont="1" applyBorder="1" applyAlignment="1">
      <alignment vertical="center"/>
    </xf>
    <xf numFmtId="0" fontId="19" fillId="0" borderId="1" xfId="4" applyFont="1" applyBorder="1" applyAlignment="1">
      <alignment vertical="center"/>
    </xf>
    <xf numFmtId="3" fontId="44" fillId="0" borderId="0" xfId="4" applyNumberFormat="1" applyFont="1" applyAlignment="1">
      <alignment vertical="center"/>
    </xf>
    <xf numFmtId="0" fontId="51" fillId="0" borderId="0" xfId="6" applyFont="1"/>
    <xf numFmtId="0" fontId="51" fillId="0" borderId="0" xfId="6" applyFont="1" applyAlignment="1">
      <alignment horizontal="center" vertical="top"/>
    </xf>
    <xf numFmtId="0" fontId="13" fillId="0" borderId="0" xfId="6" applyFont="1" applyAlignment="1">
      <alignment horizontal="left"/>
    </xf>
    <xf numFmtId="0" fontId="52" fillId="0" borderId="0" xfId="6" applyFont="1" applyAlignment="1">
      <alignment horizontal="left"/>
    </xf>
    <xf numFmtId="0" fontId="13" fillId="0" borderId="0" xfId="6" applyFont="1"/>
    <xf numFmtId="0" fontId="53" fillId="0" borderId="0" xfId="6" applyFont="1" applyAlignment="1">
      <alignment horizontal="center" vertical="center"/>
    </xf>
    <xf numFmtId="0" fontId="51" fillId="0" borderId="0" xfId="6" applyFont="1" applyAlignment="1">
      <alignment vertical="center"/>
    </xf>
    <xf numFmtId="0" fontId="12" fillId="0" borderId="0" xfId="6" applyFont="1" applyAlignment="1">
      <alignment horizontal="right"/>
    </xf>
    <xf numFmtId="0" fontId="53" fillId="0" borderId="24" xfId="6" applyFont="1" applyBorder="1" applyAlignment="1">
      <alignment horizontal="center" vertical="center"/>
    </xf>
    <xf numFmtId="0" fontId="53" fillId="2" borderId="24" xfId="6" applyFont="1" applyFill="1" applyBorder="1" applyAlignment="1">
      <alignment horizontal="center" vertical="center"/>
    </xf>
    <xf numFmtId="0" fontId="12" fillId="0" borderId="24" xfId="6" applyFont="1" applyBorder="1" applyAlignment="1">
      <alignment horizontal="center" vertical="center"/>
    </xf>
    <xf numFmtId="0" fontId="12" fillId="0" borderId="24" xfId="6" applyFont="1" applyBorder="1" applyAlignment="1">
      <alignment horizontal="center" vertical="top"/>
    </xf>
    <xf numFmtId="0" fontId="12" fillId="0" borderId="0" xfId="6" applyFont="1"/>
    <xf numFmtId="0" fontId="45" fillId="0" borderId="16" xfId="6" applyFont="1" applyBorder="1" applyAlignment="1">
      <alignment horizontal="left" vertical="center"/>
    </xf>
    <xf numFmtId="0" fontId="45" fillId="0" borderId="18" xfId="6" applyFont="1" applyBorder="1" applyAlignment="1">
      <alignment horizontal="left" vertical="center"/>
    </xf>
    <xf numFmtId="0" fontId="45" fillId="0" borderId="18" xfId="6" applyFont="1" applyBorder="1" applyAlignment="1">
      <alignment horizontal="center" vertical="top"/>
    </xf>
    <xf numFmtId="0" fontId="45" fillId="0" borderId="21" xfId="6" applyFont="1" applyBorder="1" applyAlignment="1">
      <alignment horizontal="left" vertical="center"/>
    </xf>
    <xf numFmtId="0" fontId="44" fillId="0" borderId="24" xfId="6" applyFont="1" applyBorder="1" applyAlignment="1">
      <alignment horizontal="center" vertical="center"/>
    </xf>
    <xf numFmtId="0" fontId="52" fillId="0" borderId="24" xfId="6" applyFont="1" applyBorder="1" applyAlignment="1">
      <alignment vertical="center" wrapText="1"/>
    </xf>
    <xf numFmtId="4" fontId="52" fillId="0" borderId="24" xfId="6" applyNumberFormat="1" applyFont="1" applyBorder="1" applyAlignment="1">
      <alignment vertical="center"/>
    </xf>
    <xf numFmtId="4" fontId="51" fillId="0" borderId="0" xfId="6" applyNumberFormat="1" applyFont="1"/>
    <xf numFmtId="0" fontId="44" fillId="0" borderId="1" xfId="6" applyFont="1" applyBorder="1" applyAlignment="1">
      <alignment horizontal="center" vertical="center"/>
    </xf>
    <xf numFmtId="0" fontId="52" fillId="0" borderId="1" xfId="6" applyFont="1" applyBorder="1" applyAlignment="1">
      <alignment horizontal="center" vertical="center"/>
    </xf>
    <xf numFmtId="0" fontId="52" fillId="0" borderId="24" xfId="6" applyFont="1" applyBorder="1" applyAlignment="1">
      <alignment horizontal="center" vertical="center"/>
    </xf>
    <xf numFmtId="0" fontId="52" fillId="0" borderId="24" xfId="6" applyFont="1" applyBorder="1" applyAlignment="1">
      <alignment vertical="center"/>
    </xf>
    <xf numFmtId="0" fontId="44" fillId="0" borderId="1" xfId="21" applyFont="1" applyBorder="1" applyAlignment="1">
      <alignment horizontal="center" vertical="center"/>
    </xf>
    <xf numFmtId="0" fontId="52" fillId="3" borderId="24" xfId="22" applyFont="1" applyFill="1" applyBorder="1" applyAlignment="1">
      <alignment vertical="center"/>
    </xf>
    <xf numFmtId="0" fontId="52" fillId="3" borderId="24" xfId="22" applyFont="1" applyFill="1" applyBorder="1" applyAlignment="1">
      <alignment horizontal="center" vertical="center"/>
    </xf>
    <xf numFmtId="0" fontId="51" fillId="3" borderId="16" xfId="19" applyFont="1" applyFill="1" applyBorder="1" applyAlignment="1">
      <alignment horizontal="center" vertical="center"/>
    </xf>
    <xf numFmtId="0" fontId="52" fillId="0" borderId="16" xfId="22" applyFont="1" applyBorder="1" applyAlignment="1">
      <alignment vertical="center" wrapText="1"/>
    </xf>
    <xf numFmtId="0" fontId="19" fillId="0" borderId="16" xfId="6" applyFont="1" applyBorder="1" applyAlignment="1">
      <alignment horizontal="center" vertical="center"/>
    </xf>
    <xf numFmtId="0" fontId="13" fillId="3" borderId="18" xfId="6" applyFont="1" applyFill="1" applyBorder="1" applyAlignment="1">
      <alignment vertical="center"/>
    </xf>
    <xf numFmtId="0" fontId="13" fillId="3" borderId="18" xfId="6" applyFont="1" applyFill="1" applyBorder="1" applyAlignment="1">
      <alignment horizontal="center" vertical="center"/>
    </xf>
    <xf numFmtId="0" fontId="22" fillId="3" borderId="18" xfId="19" applyFont="1" applyFill="1" applyBorder="1" applyAlignment="1">
      <alignment horizontal="center" vertical="center"/>
    </xf>
    <xf numFmtId="0" fontId="13" fillId="0" borderId="23" xfId="6" applyFont="1" applyBorder="1" applyAlignment="1">
      <alignment vertical="center"/>
    </xf>
    <xf numFmtId="4" fontId="13" fillId="0" borderId="24" xfId="6" applyNumberFormat="1" applyFont="1" applyBorder="1" applyAlignment="1">
      <alignment vertical="center"/>
    </xf>
    <xf numFmtId="0" fontId="22" fillId="0" borderId="0" xfId="6" applyFont="1"/>
    <xf numFmtId="0" fontId="52" fillId="0" borderId="24" xfId="6" applyFont="1" applyBorder="1" applyAlignment="1">
      <alignment horizontal="left" vertical="center"/>
    </xf>
    <xf numFmtId="4" fontId="52" fillId="0" borderId="24" xfId="6" applyNumberFormat="1" applyFont="1" applyBorder="1" applyAlignment="1">
      <alignment horizontal="right" vertical="center"/>
    </xf>
    <xf numFmtId="0" fontId="19" fillId="0" borderId="6" xfId="6" applyFont="1" applyBorder="1" applyAlignment="1">
      <alignment horizontal="center"/>
    </xf>
    <xf numFmtId="0" fontId="13" fillId="0" borderId="15" xfId="6" applyFont="1" applyBorder="1" applyAlignment="1">
      <alignment horizontal="center"/>
    </xf>
    <xf numFmtId="0" fontId="13" fillId="0" borderId="18" xfId="6" applyFont="1" applyBorder="1" applyAlignment="1">
      <alignment horizontal="center"/>
    </xf>
    <xf numFmtId="0" fontId="13" fillId="0" borderId="21" xfId="6" applyFont="1" applyBorder="1" applyAlignment="1">
      <alignment horizontal="center" vertical="top"/>
    </xf>
    <xf numFmtId="0" fontId="13" fillId="0" borderId="24" xfId="6" applyFont="1" applyBorder="1" applyAlignment="1">
      <alignment wrapText="1"/>
    </xf>
    <xf numFmtId="4" fontId="13" fillId="0" borderId="23" xfId="6" applyNumberFormat="1" applyFont="1" applyBorder="1" applyAlignment="1">
      <alignment horizontal="right" vertical="center"/>
    </xf>
    <xf numFmtId="0" fontId="13" fillId="0" borderId="15" xfId="6" applyFont="1" applyBorder="1" applyAlignment="1">
      <alignment horizontal="center" vertical="top"/>
    </xf>
    <xf numFmtId="0" fontId="13" fillId="0" borderId="24" xfId="6" applyFont="1" applyBorder="1" applyAlignment="1">
      <alignment vertical="center"/>
    </xf>
    <xf numFmtId="4" fontId="13" fillId="0" borderId="23" xfId="6" applyNumberFormat="1" applyFont="1" applyBorder="1" applyAlignment="1">
      <alignment vertical="center"/>
    </xf>
    <xf numFmtId="0" fontId="13" fillId="0" borderId="21" xfId="6" applyFont="1" applyBorder="1"/>
    <xf numFmtId="4" fontId="13" fillId="0" borderId="23" xfId="6" applyNumberFormat="1" applyFont="1" applyBorder="1"/>
    <xf numFmtId="4" fontId="52" fillId="0" borderId="21" xfId="6" applyNumberFormat="1" applyFont="1" applyBorder="1" applyAlignment="1">
      <alignment vertical="center"/>
    </xf>
    <xf numFmtId="0" fontId="13" fillId="0" borderId="21" xfId="6" applyFont="1" applyBorder="1" applyAlignment="1">
      <alignment horizontal="center"/>
    </xf>
    <xf numFmtId="0" fontId="13" fillId="0" borderId="23" xfId="6" applyFont="1" applyBorder="1"/>
    <xf numFmtId="0" fontId="19" fillId="0" borderId="16" xfId="6" applyFont="1" applyBorder="1" applyAlignment="1">
      <alignment horizontal="center"/>
    </xf>
    <xf numFmtId="0" fontId="13" fillId="0" borderId="24" xfId="6" applyFont="1" applyBorder="1"/>
    <xf numFmtId="4" fontId="13" fillId="0" borderId="21" xfId="6" applyNumberFormat="1" applyFont="1" applyBorder="1"/>
    <xf numFmtId="0" fontId="13" fillId="0" borderId="15" xfId="6" applyFont="1" applyBorder="1"/>
    <xf numFmtId="0" fontId="51" fillId="0" borderId="0" xfId="6" applyFont="1" applyAlignment="1">
      <alignment horizontal="center"/>
    </xf>
    <xf numFmtId="0" fontId="53" fillId="0" borderId="0" xfId="6" applyFont="1" applyAlignment="1">
      <alignment horizontal="centerContinuous" vertical="center" wrapText="1"/>
    </xf>
    <xf numFmtId="0" fontId="54" fillId="0" borderId="0" xfId="6" applyFont="1" applyAlignment="1">
      <alignment horizontal="centerContinuous" wrapText="1"/>
    </xf>
    <xf numFmtId="0" fontId="53" fillId="3" borderId="24" xfId="6" applyFont="1" applyFill="1" applyBorder="1" applyAlignment="1">
      <alignment horizontal="center" vertical="center"/>
    </xf>
    <xf numFmtId="0" fontId="53" fillId="3" borderId="16" xfId="6" applyFont="1" applyFill="1" applyBorder="1" applyAlignment="1">
      <alignment horizontal="centerContinuous" vertical="center"/>
    </xf>
    <xf numFmtId="0" fontId="55" fillId="0" borderId="24" xfId="6" applyFont="1" applyBorder="1" applyAlignment="1">
      <alignment horizontal="center" vertical="center"/>
    </xf>
    <xf numFmtId="0" fontId="55" fillId="3" borderId="24" xfId="6" applyFont="1" applyFill="1" applyBorder="1" applyAlignment="1">
      <alignment horizontal="center" vertical="center"/>
    </xf>
    <xf numFmtId="0" fontId="43" fillId="3" borderId="16" xfId="19" applyFont="1" applyFill="1" applyBorder="1" applyAlignment="1">
      <alignment horizontal="center" vertical="top"/>
    </xf>
    <xf numFmtId="0" fontId="55" fillId="3" borderId="16" xfId="6" applyFont="1" applyFill="1" applyBorder="1" applyAlignment="1">
      <alignment horizontal="centerContinuous" vertical="center"/>
    </xf>
    <xf numFmtId="0" fontId="55" fillId="0" borderId="0" xfId="6" applyFont="1"/>
    <xf numFmtId="0" fontId="51" fillId="0" borderId="18" xfId="19" applyFont="1" applyFill="1" applyBorder="1" applyAlignment="1">
      <alignment horizontal="center" vertical="top"/>
    </xf>
    <xf numFmtId="0" fontId="44" fillId="0" borderId="24" xfId="6" applyFont="1" applyBorder="1" applyAlignment="1">
      <alignment horizontal="right" vertical="center"/>
    </xf>
    <xf numFmtId="0" fontId="56" fillId="0" borderId="0" xfId="6" applyFont="1"/>
    <xf numFmtId="0" fontId="52" fillId="3" borderId="24" xfId="6" applyFont="1" applyFill="1" applyBorder="1" applyAlignment="1">
      <alignment vertical="center"/>
    </xf>
    <xf numFmtId="0" fontId="51" fillId="3" borderId="6" xfId="19" applyFont="1" applyFill="1" applyBorder="1" applyAlignment="1">
      <alignment horizontal="center" vertical="center" wrapText="1"/>
    </xf>
    <xf numFmtId="0" fontId="52" fillId="3" borderId="6" xfId="6" applyFont="1" applyFill="1" applyBorder="1" applyAlignment="1">
      <alignment vertical="center" wrapText="1"/>
    </xf>
    <xf numFmtId="4" fontId="52" fillId="0" borderId="5" xfId="6" applyNumberFormat="1" applyFont="1" applyBorder="1" applyAlignment="1">
      <alignment vertical="center"/>
    </xf>
    <xf numFmtId="0" fontId="51" fillId="3" borderId="24" xfId="19" applyFont="1" applyFill="1" applyBorder="1" applyAlignment="1">
      <alignment horizontal="center" vertical="center"/>
    </xf>
    <xf numFmtId="0" fontId="44" fillId="3" borderId="24" xfId="6" applyFont="1" applyFill="1" applyBorder="1" applyAlignment="1">
      <alignment horizontal="left" vertical="center" wrapText="1"/>
    </xf>
    <xf numFmtId="0" fontId="52" fillId="3" borderId="16" xfId="6" applyFont="1" applyFill="1" applyBorder="1" applyAlignment="1">
      <alignment vertical="top" wrapText="1"/>
    </xf>
    <xf numFmtId="0" fontId="52" fillId="0" borderId="24" xfId="6" applyFont="1" applyBorder="1" applyAlignment="1">
      <alignment vertical="top"/>
    </xf>
    <xf numFmtId="0" fontId="52" fillId="3" borderId="24" xfId="6" applyFont="1" applyFill="1" applyBorder="1" applyAlignment="1">
      <alignment vertical="top"/>
    </xf>
    <xf numFmtId="0" fontId="51" fillId="3" borderId="16" xfId="19" applyFont="1" applyFill="1" applyBorder="1" applyAlignment="1">
      <alignment horizontal="center" vertical="top"/>
    </xf>
    <xf numFmtId="0" fontId="52" fillId="3" borderId="16" xfId="6" applyFont="1" applyFill="1" applyBorder="1" applyAlignment="1">
      <alignment vertical="center" wrapText="1"/>
    </xf>
    <xf numFmtId="4" fontId="52" fillId="0" borderId="24" xfId="6" applyNumberFormat="1" applyFont="1" applyBorder="1"/>
    <xf numFmtId="0" fontId="51" fillId="0" borderId="5" xfId="19" applyFont="1" applyFill="1" applyBorder="1" applyAlignment="1">
      <alignment horizontal="center" vertical="center" wrapText="1"/>
    </xf>
    <xf numFmtId="0" fontId="52" fillId="0" borderId="16" xfId="6" applyFont="1" applyBorder="1" applyAlignment="1">
      <alignment vertical="center"/>
    </xf>
    <xf numFmtId="0" fontId="52" fillId="0" borderId="4" xfId="6" applyFont="1" applyBorder="1"/>
    <xf numFmtId="0" fontId="52" fillId="0" borderId="0" xfId="6" applyFont="1"/>
    <xf numFmtId="0" fontId="52" fillId="0" borderId="0" xfId="6" applyFont="1" applyAlignment="1">
      <alignment vertical="center"/>
    </xf>
    <xf numFmtId="0" fontId="51" fillId="0" borderId="24" xfId="19" applyFont="1" applyFill="1" applyBorder="1" applyAlignment="1">
      <alignment horizontal="center" vertical="top" wrapText="1"/>
    </xf>
    <xf numFmtId="0" fontId="13" fillId="0" borderId="16" xfId="6" applyFont="1" applyBorder="1" applyAlignment="1">
      <alignment horizontal="left" vertical="center" wrapText="1"/>
    </xf>
    <xf numFmtId="0" fontId="52" fillId="0" borderId="2" xfId="6" applyFont="1" applyBorder="1"/>
    <xf numFmtId="0" fontId="52" fillId="0" borderId="17" xfId="6" applyFont="1" applyBorder="1"/>
    <xf numFmtId="0" fontId="51" fillId="0" borderId="1" xfId="19" applyFont="1" applyFill="1" applyBorder="1" applyAlignment="1">
      <alignment horizontal="center" vertical="top"/>
    </xf>
    <xf numFmtId="0" fontId="13" fillId="0" borderId="59" xfId="6" applyFont="1" applyBorder="1" applyAlignment="1">
      <alignment vertical="center" wrapText="1"/>
    </xf>
    <xf numFmtId="4" fontId="52" fillId="0" borderId="13" xfId="6" applyNumberFormat="1" applyFont="1" applyBorder="1"/>
    <xf numFmtId="0" fontId="51" fillId="0" borderId="3" xfId="19" applyFont="1" applyFill="1" applyBorder="1" applyAlignment="1">
      <alignment horizontal="center" vertical="top"/>
    </xf>
    <xf numFmtId="0" fontId="13" fillId="0" borderId="60" xfId="6" applyFont="1" applyBorder="1" applyAlignment="1">
      <alignment vertical="center" wrapText="1"/>
    </xf>
    <xf numFmtId="4" fontId="52" fillId="0" borderId="60" xfId="6" applyNumberFormat="1" applyFont="1" applyBorder="1"/>
    <xf numFmtId="4" fontId="52" fillId="0" borderId="61" xfId="6" applyNumberFormat="1" applyFont="1" applyBorder="1"/>
    <xf numFmtId="0" fontId="52" fillId="0" borderId="6" xfId="6" applyFont="1" applyBorder="1"/>
    <xf numFmtId="0" fontId="52" fillId="0" borderId="15" xfId="6" applyFont="1" applyBorder="1"/>
    <xf numFmtId="0" fontId="51" fillId="0" borderId="5" xfId="19" applyFont="1" applyFill="1" applyBorder="1" applyAlignment="1">
      <alignment horizontal="center" vertical="top"/>
    </xf>
    <xf numFmtId="0" fontId="13" fillId="0" borderId="6" xfId="6" applyFont="1" applyBorder="1" applyAlignment="1">
      <alignment wrapText="1"/>
    </xf>
    <xf numFmtId="4" fontId="52" fillId="0" borderId="62" xfId="6" applyNumberFormat="1" applyFont="1" applyBorder="1"/>
    <xf numFmtId="0" fontId="52" fillId="0" borderId="5" xfId="6" applyFont="1" applyBorder="1" applyAlignment="1">
      <alignment vertical="center"/>
    </xf>
    <xf numFmtId="0" fontId="52" fillId="0" borderId="6" xfId="6" applyFont="1" applyBorder="1" applyAlignment="1">
      <alignment vertical="center"/>
    </xf>
    <xf numFmtId="0" fontId="52" fillId="0" borderId="16" xfId="6" applyFont="1" applyBorder="1"/>
    <xf numFmtId="0" fontId="52" fillId="0" borderId="18" xfId="6" applyFont="1" applyBorder="1"/>
    <xf numFmtId="0" fontId="52" fillId="0" borderId="18" xfId="6" applyFont="1" applyBorder="1" applyAlignment="1">
      <alignment vertical="center"/>
    </xf>
    <xf numFmtId="0" fontId="51" fillId="0" borderId="24" xfId="19" applyFont="1" applyFill="1" applyBorder="1" applyAlignment="1">
      <alignment horizontal="center" vertical="center"/>
    </xf>
    <xf numFmtId="0" fontId="51" fillId="0" borderId="24" xfId="19" applyFont="1" applyFill="1" applyBorder="1" applyAlignment="1">
      <alignment horizontal="center" vertical="top"/>
    </xf>
    <xf numFmtId="0" fontId="13" fillId="0" borderId="12" xfId="6" applyFont="1" applyBorder="1" applyAlignment="1">
      <alignment horizontal="left" wrapText="1"/>
    </xf>
    <xf numFmtId="0" fontId="13" fillId="0" borderId="12" xfId="6" applyFont="1" applyBorder="1" applyAlignment="1">
      <alignment horizontal="left" vertical="center" wrapText="1"/>
    </xf>
    <xf numFmtId="0" fontId="13" fillId="0" borderId="63" xfId="6" applyFont="1" applyBorder="1" applyAlignment="1">
      <alignment horizontal="left" vertical="center" wrapText="1"/>
    </xf>
    <xf numFmtId="0" fontId="44" fillId="0" borderId="24" xfId="23" applyFont="1" applyBorder="1" applyAlignment="1">
      <alignment vertical="top"/>
    </xf>
    <xf numFmtId="0" fontId="44" fillId="0" borderId="16" xfId="23" applyFont="1" applyBorder="1" applyAlignment="1">
      <alignment vertical="top"/>
    </xf>
    <xf numFmtId="0" fontId="51" fillId="0" borderId="5" xfId="19" applyFont="1" applyFill="1" applyBorder="1" applyAlignment="1">
      <alignment horizontal="center" vertical="top" wrapText="1"/>
    </xf>
    <xf numFmtId="0" fontId="52" fillId="0" borderId="16" xfId="23" applyFont="1" applyBorder="1" applyAlignment="1">
      <alignment vertical="top" wrapText="1"/>
    </xf>
    <xf numFmtId="4" fontId="52" fillId="0" borderId="24" xfId="23" applyNumberFormat="1" applyFont="1" applyBorder="1" applyAlignment="1">
      <alignment vertical="center"/>
    </xf>
    <xf numFmtId="0" fontId="52" fillId="0" borderId="2" xfId="23" applyFont="1" applyBorder="1" applyAlignment="1">
      <alignment vertical="top"/>
    </xf>
    <xf numFmtId="0" fontId="52" fillId="0" borderId="17" xfId="23" applyFont="1" applyBorder="1" applyAlignment="1">
      <alignment vertical="top"/>
    </xf>
    <xf numFmtId="0" fontId="13" fillId="0" borderId="14" xfId="23" applyFont="1" applyBorder="1" applyAlignment="1">
      <alignment vertical="center" wrapText="1"/>
    </xf>
    <xf numFmtId="3" fontId="13" fillId="0" borderId="13" xfId="23" applyNumberFormat="1" applyFont="1" applyBorder="1"/>
    <xf numFmtId="0" fontId="52" fillId="0" borderId="6" xfId="23" applyFont="1" applyBorder="1" applyAlignment="1">
      <alignment vertical="top"/>
    </xf>
    <xf numFmtId="0" fontId="52" fillId="0" borderId="15" xfId="23" applyFont="1" applyBorder="1" applyAlignment="1">
      <alignment vertical="top"/>
    </xf>
    <xf numFmtId="0" fontId="13" fillId="0" borderId="63" xfId="23" applyFont="1" applyBorder="1" applyAlignment="1">
      <alignment vertical="center" wrapText="1"/>
    </xf>
    <xf numFmtId="3" fontId="13" fillId="0" borderId="62" xfId="23" applyNumberFormat="1" applyFont="1" applyBorder="1"/>
    <xf numFmtId="4" fontId="52" fillId="0" borderId="5" xfId="6" applyNumberFormat="1" applyFont="1" applyBorder="1"/>
    <xf numFmtId="0" fontId="51" fillId="3" borderId="6" xfId="19" applyFont="1" applyFill="1" applyBorder="1" applyAlignment="1">
      <alignment horizontal="center" vertical="top"/>
    </xf>
    <xf numFmtId="0" fontId="52" fillId="3" borderId="6" xfId="6" applyFont="1" applyFill="1" applyBorder="1" applyAlignment="1">
      <alignment vertical="top"/>
    </xf>
    <xf numFmtId="0" fontId="52" fillId="0" borderId="1" xfId="6" applyFont="1" applyBorder="1" applyAlignment="1">
      <alignment vertical="center"/>
    </xf>
    <xf numFmtId="0" fontId="52" fillId="3" borderId="1" xfId="6" applyFont="1" applyFill="1" applyBorder="1" applyAlignment="1">
      <alignment vertical="center"/>
    </xf>
    <xf numFmtId="0" fontId="52" fillId="3" borderId="19" xfId="6" applyFont="1" applyFill="1" applyBorder="1" applyAlignment="1">
      <alignment vertical="center"/>
    </xf>
    <xf numFmtId="0" fontId="51" fillId="3" borderId="17" xfId="19" applyFont="1" applyFill="1" applyBorder="1" applyAlignment="1">
      <alignment horizontal="center" vertical="center"/>
    </xf>
    <xf numFmtId="0" fontId="52" fillId="0" borderId="16" xfId="6" applyFont="1" applyBorder="1" applyAlignment="1">
      <alignment vertical="top" wrapText="1"/>
    </xf>
    <xf numFmtId="0" fontId="51" fillId="0" borderId="16" xfId="19" applyFont="1" applyFill="1" applyBorder="1" applyAlignment="1">
      <alignment horizontal="center" vertical="center"/>
    </xf>
    <xf numFmtId="0" fontId="52" fillId="0" borderId="16" xfId="6" applyFont="1" applyBorder="1" applyAlignment="1">
      <alignment vertical="center" wrapText="1"/>
    </xf>
    <xf numFmtId="0" fontId="52" fillId="3" borderId="1" xfId="6" applyFont="1" applyFill="1" applyBorder="1" applyAlignment="1">
      <alignment horizontal="right" vertical="center"/>
    </xf>
    <xf numFmtId="0" fontId="52" fillId="3" borderId="19" xfId="6" applyFont="1" applyFill="1" applyBorder="1" applyAlignment="1">
      <alignment horizontal="right" vertical="center"/>
    </xf>
    <xf numFmtId="0" fontId="52" fillId="3" borderId="16" xfId="6" applyFont="1" applyFill="1" applyBorder="1" applyAlignment="1">
      <alignment wrapText="1"/>
    </xf>
    <xf numFmtId="49" fontId="13" fillId="0" borderId="1" xfId="6" applyNumberFormat="1" applyFont="1" applyBorder="1" applyAlignment="1">
      <alignment horizontal="right"/>
    </xf>
    <xf numFmtId="0" fontId="13" fillId="3" borderId="1" xfId="6" applyFont="1" applyFill="1" applyBorder="1" applyAlignment="1">
      <alignment horizontal="right" vertical="top"/>
    </xf>
    <xf numFmtId="0" fontId="13" fillId="3" borderId="19" xfId="6" applyFont="1" applyFill="1" applyBorder="1" applyAlignment="1">
      <alignment horizontal="right" vertical="top"/>
    </xf>
    <xf numFmtId="0" fontId="22" fillId="3" borderId="17" xfId="19" applyFont="1" applyFill="1" applyBorder="1" applyAlignment="1">
      <alignment horizontal="center" vertical="top"/>
    </xf>
    <xf numFmtId="0" fontId="13" fillId="3" borderId="14" xfId="6" applyFont="1" applyFill="1" applyBorder="1" applyAlignment="1">
      <alignment wrapText="1"/>
    </xf>
    <xf numFmtId="4" fontId="13" fillId="0" borderId="13" xfId="6" applyNumberFormat="1" applyFont="1" applyBorder="1" applyAlignment="1">
      <alignment vertical="center"/>
    </xf>
    <xf numFmtId="49" fontId="13" fillId="0" borderId="5" xfId="6" applyNumberFormat="1" applyFont="1" applyBorder="1" applyAlignment="1">
      <alignment horizontal="right"/>
    </xf>
    <xf numFmtId="0" fontId="13" fillId="3" borderId="5" xfId="6" applyFont="1" applyFill="1" applyBorder="1" applyAlignment="1">
      <alignment horizontal="right" vertical="top"/>
    </xf>
    <xf numFmtId="0" fontId="13" fillId="3" borderId="23" xfId="6" applyFont="1" applyFill="1" applyBorder="1" applyAlignment="1">
      <alignment horizontal="right" vertical="top"/>
    </xf>
    <xf numFmtId="0" fontId="22" fillId="3" borderId="15" xfId="19" applyFont="1" applyFill="1" applyBorder="1" applyAlignment="1">
      <alignment horizontal="center" vertical="top"/>
    </xf>
    <xf numFmtId="0" fontId="13" fillId="3" borderId="6" xfId="6" applyFont="1" applyFill="1" applyBorder="1" applyAlignment="1">
      <alignment wrapText="1"/>
    </xf>
    <xf numFmtId="4" fontId="13" fillId="0" borderId="5" xfId="6" applyNumberFormat="1" applyFont="1" applyBorder="1" applyAlignment="1">
      <alignment vertical="center"/>
    </xf>
    <xf numFmtId="0" fontId="51" fillId="3" borderId="16" xfId="19" applyFont="1" applyFill="1" applyBorder="1" applyAlignment="1">
      <alignment horizontal="center" vertical="top" wrapText="1"/>
    </xf>
    <xf numFmtId="0" fontId="52" fillId="0" borderId="16" xfId="6" applyFont="1" applyBorder="1" applyAlignment="1">
      <alignment wrapText="1"/>
    </xf>
    <xf numFmtId="0" fontId="52" fillId="0" borderId="24" xfId="6" quotePrefix="1" applyFont="1" applyBorder="1" applyAlignment="1">
      <alignment horizontal="right" vertical="center"/>
    </xf>
    <xf numFmtId="0" fontId="52" fillId="0" borderId="16" xfId="6" quotePrefix="1" applyFont="1" applyBorder="1" applyAlignment="1">
      <alignment vertical="top" wrapText="1"/>
    </xf>
    <xf numFmtId="0" fontId="52" fillId="0" borderId="24" xfId="6" applyFont="1" applyBorder="1"/>
    <xf numFmtId="0" fontId="52" fillId="3" borderId="24" xfId="6" applyFont="1" applyFill="1" applyBorder="1"/>
    <xf numFmtId="0" fontId="51" fillId="3" borderId="16" xfId="19" applyFont="1" applyFill="1" applyBorder="1" applyAlignment="1">
      <alignment horizontal="center"/>
    </xf>
    <xf numFmtId="0" fontId="52" fillId="3" borderId="16" xfId="6" applyFont="1" applyFill="1" applyBorder="1"/>
    <xf numFmtId="0" fontId="51" fillId="3" borderId="16" xfId="19" applyFont="1" applyFill="1" applyBorder="1" applyAlignment="1">
      <alignment horizontal="center" vertical="center" wrapText="1"/>
    </xf>
    <xf numFmtId="0" fontId="51" fillId="0" borderId="18" xfId="19" applyFont="1" applyFill="1" applyBorder="1" applyAlignment="1">
      <alignment horizontal="center" vertical="center"/>
    </xf>
    <xf numFmtId="4" fontId="51" fillId="0" borderId="0" xfId="6" applyNumberFormat="1" applyFont="1" applyAlignment="1">
      <alignment vertical="center"/>
    </xf>
    <xf numFmtId="0" fontId="52" fillId="3" borderId="16" xfId="6" applyFont="1" applyFill="1" applyBorder="1" applyAlignment="1">
      <alignment vertical="center"/>
    </xf>
    <xf numFmtId="0" fontId="13" fillId="0" borderId="2" xfId="6" applyFont="1" applyBorder="1"/>
    <xf numFmtId="0" fontId="13" fillId="0" borderId="17" xfId="6" applyFont="1" applyBorder="1"/>
    <xf numFmtId="0" fontId="13" fillId="0" borderId="19" xfId="6" applyFont="1" applyBorder="1"/>
    <xf numFmtId="0" fontId="22" fillId="0" borderId="17" xfId="19" applyFont="1" applyFill="1" applyBorder="1" applyAlignment="1">
      <alignment horizontal="center" vertical="top"/>
    </xf>
    <xf numFmtId="0" fontId="13" fillId="0" borderId="14" xfId="6" applyFont="1" applyBorder="1" applyAlignment="1">
      <alignment vertical="center" wrapText="1"/>
    </xf>
    <xf numFmtId="4" fontId="13" fillId="0" borderId="13" xfId="6" applyNumberFormat="1" applyFont="1" applyBorder="1"/>
    <xf numFmtId="0" fontId="13" fillId="0" borderId="4" xfId="6" applyFont="1" applyBorder="1"/>
    <xf numFmtId="0" fontId="13" fillId="0" borderId="20" xfId="6" applyFont="1" applyBorder="1"/>
    <xf numFmtId="0" fontId="22" fillId="0" borderId="20" xfId="19" applyFont="1" applyFill="1" applyBorder="1" applyAlignment="1">
      <alignment horizontal="center" vertical="top"/>
    </xf>
    <xf numFmtId="0" fontId="13" fillId="0" borderId="59" xfId="6" applyFont="1" applyBorder="1" applyAlignment="1">
      <alignment horizontal="left" wrapText="1"/>
    </xf>
    <xf numFmtId="4" fontId="13" fillId="0" borderId="60" xfId="6" applyNumberFormat="1" applyFont="1" applyBorder="1"/>
    <xf numFmtId="0" fontId="57" fillId="0" borderId="0" xfId="6" applyFont="1"/>
    <xf numFmtId="0" fontId="22" fillId="0" borderId="0" xfId="19" applyFont="1" applyFill="1" applyBorder="1" applyAlignment="1">
      <alignment horizontal="center" vertical="top"/>
    </xf>
    <xf numFmtId="4" fontId="13" fillId="0" borderId="11" xfId="6" applyNumberFormat="1" applyFont="1" applyBorder="1"/>
    <xf numFmtId="0" fontId="13" fillId="0" borderId="59" xfId="6" applyFont="1" applyBorder="1" applyAlignment="1">
      <alignment horizontal="left" vertical="center" wrapText="1"/>
    </xf>
    <xf numFmtId="0" fontId="13" fillId="0" borderId="6" xfId="6" applyFont="1" applyBorder="1"/>
    <xf numFmtId="0" fontId="22" fillId="0" borderId="15" xfId="19" applyFont="1" applyFill="1" applyBorder="1" applyAlignment="1">
      <alignment horizontal="center" vertical="top"/>
    </xf>
    <xf numFmtId="0" fontId="13" fillId="0" borderId="6" xfId="6" applyFont="1" applyBorder="1" applyAlignment="1">
      <alignment horizontal="left" wrapText="1"/>
    </xf>
    <xf numFmtId="4" fontId="13" fillId="0" borderId="5" xfId="6" applyNumberFormat="1" applyFont="1" applyBorder="1"/>
    <xf numFmtId="0" fontId="13" fillId="0" borderId="14" xfId="6" applyFont="1" applyBorder="1" applyAlignment="1">
      <alignment horizontal="left" vertical="center" wrapText="1"/>
    </xf>
    <xf numFmtId="4" fontId="13" fillId="0" borderId="62" xfId="6" applyNumberFormat="1" applyFont="1" applyBorder="1"/>
    <xf numFmtId="0" fontId="13" fillId="0" borderId="12" xfId="6" applyFont="1" applyBorder="1"/>
    <xf numFmtId="0" fontId="13" fillId="0" borderId="59" xfId="6" applyFont="1" applyBorder="1"/>
    <xf numFmtId="0" fontId="13" fillId="0" borderId="6" xfId="6" applyFont="1" applyBorder="1" applyAlignment="1">
      <alignment vertical="center" wrapText="1"/>
    </xf>
    <xf numFmtId="0" fontId="22" fillId="0" borderId="1" xfId="19" applyFont="1" applyFill="1" applyBorder="1" applyAlignment="1">
      <alignment horizontal="center" vertical="top"/>
    </xf>
    <xf numFmtId="0" fontId="13" fillId="3" borderId="50" xfId="6" applyFont="1" applyFill="1" applyBorder="1" applyAlignment="1">
      <alignment vertical="center" wrapText="1"/>
    </xf>
    <xf numFmtId="4" fontId="13" fillId="0" borderId="49" xfId="6" applyNumberFormat="1" applyFont="1" applyBorder="1"/>
    <xf numFmtId="0" fontId="51" fillId="3" borderId="24" xfId="19" applyFont="1" applyFill="1" applyBorder="1" applyAlignment="1">
      <alignment horizontal="center"/>
    </xf>
    <xf numFmtId="0" fontId="52" fillId="3" borderId="18" xfId="6" applyFont="1" applyFill="1" applyBorder="1"/>
    <xf numFmtId="0" fontId="13" fillId="0" borderId="16" xfId="6" applyFont="1" applyBorder="1"/>
    <xf numFmtId="0" fontId="13" fillId="0" borderId="18" xfId="6" applyFont="1" applyBorder="1"/>
    <xf numFmtId="0" fontId="22" fillId="0" borderId="24" xfId="19" applyFont="1" applyFill="1" applyBorder="1" applyAlignment="1">
      <alignment horizontal="center" vertical="top"/>
    </xf>
    <xf numFmtId="0" fontId="13" fillId="3" borderId="18" xfId="6" applyFont="1" applyFill="1" applyBorder="1" applyAlignment="1">
      <alignment horizontal="left" vertical="center" wrapText="1"/>
    </xf>
    <xf numFmtId="4" fontId="13" fillId="0" borderId="24" xfId="6" applyNumberFormat="1" applyFont="1" applyBorder="1"/>
    <xf numFmtId="0" fontId="19" fillId="0" borderId="14" xfId="6" applyFont="1" applyBorder="1"/>
    <xf numFmtId="0" fontId="22" fillId="0" borderId="0" xfId="19" quotePrefix="1" applyFont="1" applyFill="1" applyBorder="1" applyAlignment="1">
      <alignment horizontal="center" vertical="top"/>
    </xf>
    <xf numFmtId="0" fontId="19" fillId="0" borderId="12" xfId="6" applyFont="1" applyBorder="1"/>
    <xf numFmtId="0" fontId="19" fillId="0" borderId="59" xfId="6" applyFont="1" applyBorder="1"/>
    <xf numFmtId="0" fontId="22" fillId="0" borderId="20" xfId="19" quotePrefix="1" applyFont="1" applyFill="1" applyBorder="1" applyAlignment="1">
      <alignment horizontal="center" vertical="top"/>
    </xf>
    <xf numFmtId="0" fontId="51" fillId="0" borderId="16" xfId="19" applyFont="1" applyFill="1" applyBorder="1" applyAlignment="1">
      <alignment horizontal="center" vertical="center" wrapText="1"/>
    </xf>
    <xf numFmtId="0" fontId="13" fillId="3" borderId="12" xfId="6" applyFont="1" applyFill="1" applyBorder="1" applyAlignment="1">
      <alignment horizontal="left" wrapText="1"/>
    </xf>
    <xf numFmtId="0" fontId="13" fillId="3" borderId="6" xfId="6" applyFont="1" applyFill="1" applyBorder="1" applyAlignment="1">
      <alignment horizontal="left" wrapText="1"/>
    </xf>
    <xf numFmtId="0" fontId="13" fillId="0" borderId="59" xfId="6" applyFont="1" applyBorder="1" applyAlignment="1">
      <alignment wrapText="1"/>
    </xf>
    <xf numFmtId="0" fontId="13" fillId="0" borderId="12" xfId="6" applyFont="1" applyBorder="1" applyAlignment="1">
      <alignment vertical="center" wrapText="1"/>
    </xf>
    <xf numFmtId="0" fontId="13" fillId="0" borderId="64" xfId="6" applyFont="1" applyBorder="1" applyAlignment="1">
      <alignment vertical="center" wrapText="1"/>
    </xf>
    <xf numFmtId="4" fontId="13" fillId="0" borderId="61" xfId="6" applyNumberFormat="1" applyFont="1" applyBorder="1"/>
    <xf numFmtId="4" fontId="13" fillId="0" borderId="3" xfId="6" applyNumberFormat="1" applyFont="1" applyBorder="1"/>
    <xf numFmtId="0" fontId="13" fillId="3" borderId="12" xfId="6" applyFont="1" applyFill="1" applyBorder="1" applyAlignment="1">
      <alignment horizontal="left" vertical="center" wrapText="1"/>
    </xf>
    <xf numFmtId="0" fontId="13" fillId="3" borderId="6" xfId="6" applyFont="1" applyFill="1" applyBorder="1" applyAlignment="1">
      <alignment horizontal="left" vertical="center" wrapText="1"/>
    </xf>
    <xf numFmtId="0" fontId="52" fillId="3" borderId="18" xfId="6" applyFont="1" applyFill="1" applyBorder="1" applyAlignment="1">
      <alignment vertical="center"/>
    </xf>
    <xf numFmtId="0" fontId="22" fillId="0" borderId="17" xfId="19" quotePrefix="1" applyFont="1" applyFill="1" applyBorder="1" applyAlignment="1">
      <alignment horizontal="center" vertical="top"/>
    </xf>
    <xf numFmtId="0" fontId="19" fillId="3" borderId="14" xfId="6" applyFont="1" applyFill="1" applyBorder="1"/>
    <xf numFmtId="0" fontId="22" fillId="0" borderId="15" xfId="19" quotePrefix="1" applyFont="1" applyFill="1" applyBorder="1" applyAlignment="1">
      <alignment horizontal="center" vertical="top"/>
    </xf>
    <xf numFmtId="0" fontId="13" fillId="3" borderId="6" xfId="6" applyFont="1" applyFill="1" applyBorder="1" applyAlignment="1">
      <alignment vertical="center" wrapText="1"/>
    </xf>
    <xf numFmtId="0" fontId="13" fillId="0" borderId="11" xfId="6" applyFont="1" applyBorder="1" applyAlignment="1">
      <alignment horizontal="left" vertical="center" wrapText="1"/>
    </xf>
    <xf numFmtId="0" fontId="52" fillId="0" borderId="5" xfId="6" applyFont="1" applyBorder="1"/>
    <xf numFmtId="0" fontId="51" fillId="0" borderId="24" xfId="19" applyFont="1" applyFill="1" applyBorder="1" applyAlignment="1">
      <alignment horizontal="center"/>
    </xf>
    <xf numFmtId="0" fontId="52" fillId="3" borderId="15" xfId="6" applyFont="1" applyFill="1" applyBorder="1"/>
    <xf numFmtId="0" fontId="22" fillId="0" borderId="5" xfId="19" applyFont="1" applyFill="1" applyBorder="1" applyAlignment="1">
      <alignment horizontal="center" vertical="top"/>
    </xf>
    <xf numFmtId="0" fontId="13" fillId="3" borderId="15" xfId="6" applyFont="1" applyFill="1" applyBorder="1"/>
    <xf numFmtId="0" fontId="13" fillId="3" borderId="18" xfId="6" applyFont="1" applyFill="1" applyBorder="1" applyAlignment="1">
      <alignment vertical="top" wrapText="1"/>
    </xf>
    <xf numFmtId="0" fontId="22" fillId="0" borderId="3" xfId="19" applyFont="1" applyFill="1" applyBorder="1" applyAlignment="1">
      <alignment horizontal="center" vertical="top"/>
    </xf>
    <xf numFmtId="0" fontId="13" fillId="0" borderId="65" xfId="6" applyFont="1" applyBorder="1" applyAlignment="1">
      <alignment vertical="center" wrapText="1"/>
    </xf>
    <xf numFmtId="0" fontId="52" fillId="3" borderId="16" xfId="6" applyFont="1" applyFill="1" applyBorder="1" applyAlignment="1">
      <alignment horizontal="left" vertical="top" wrapText="1"/>
    </xf>
    <xf numFmtId="0" fontId="13" fillId="3" borderId="66" xfId="6" applyFont="1" applyFill="1" applyBorder="1" applyAlignment="1">
      <alignment vertical="top" wrapText="1"/>
    </xf>
    <xf numFmtId="4" fontId="13" fillId="3" borderId="24" xfId="6" applyNumberFormat="1" applyFont="1" applyFill="1" applyBorder="1"/>
    <xf numFmtId="0" fontId="53" fillId="0" borderId="16" xfId="6" applyFont="1" applyBorder="1" applyAlignment="1">
      <alignment horizontal="center" vertical="center"/>
    </xf>
    <xf numFmtId="0" fontId="53" fillId="0" borderId="18" xfId="6" applyFont="1" applyBorder="1" applyAlignment="1">
      <alignment horizontal="center" vertical="center"/>
    </xf>
    <xf numFmtId="4" fontId="45" fillId="0" borderId="24" xfId="6" applyNumberFormat="1" applyFont="1" applyBorder="1" applyAlignment="1">
      <alignment vertical="center"/>
    </xf>
    <xf numFmtId="0" fontId="1" fillId="0" borderId="0" xfId="15" applyFont="1"/>
    <xf numFmtId="0" fontId="1" fillId="0" borderId="0" xfId="15" applyFont="1" applyAlignment="1">
      <alignment horizontal="centerContinuous"/>
    </xf>
    <xf numFmtId="0" fontId="22" fillId="0" borderId="11" xfId="2" applyFont="1" applyBorder="1" applyAlignment="1">
      <alignment horizontal="left"/>
    </xf>
    <xf numFmtId="4" fontId="13" fillId="0" borderId="11" xfId="15" applyNumberFormat="1" applyFont="1" applyBorder="1"/>
    <xf numFmtId="0" fontId="13" fillId="0" borderId="12" xfId="15" applyFont="1" applyBorder="1"/>
    <xf numFmtId="0" fontId="19" fillId="0" borderId="12" xfId="15" applyFont="1" applyBorder="1" applyAlignment="1">
      <alignment wrapText="1"/>
    </xf>
    <xf numFmtId="0" fontId="19" fillId="0" borderId="13" xfId="15" applyFont="1" applyBorder="1"/>
    <xf numFmtId="0" fontId="13" fillId="0" borderId="12" xfId="15" applyFont="1" applyBorder="1" applyAlignment="1">
      <alignment vertical="center" wrapText="1"/>
    </xf>
    <xf numFmtId="0" fontId="19" fillId="0" borderId="12" xfId="15" applyFont="1" applyBorder="1" applyAlignment="1">
      <alignment vertical="center" wrapText="1"/>
    </xf>
    <xf numFmtId="0" fontId="19" fillId="0" borderId="11" xfId="15" applyFont="1" applyBorder="1"/>
    <xf numFmtId="3" fontId="19" fillId="0" borderId="14" xfId="15" applyNumberFormat="1" applyFont="1" applyBorder="1"/>
    <xf numFmtId="0" fontId="19" fillId="0" borderId="11" xfId="2" applyFont="1" applyBorder="1" applyAlignment="1">
      <alignment wrapText="1"/>
    </xf>
    <xf numFmtId="0" fontId="19" fillId="0" borderId="12" xfId="15" applyFont="1" applyBorder="1"/>
    <xf numFmtId="0" fontId="22" fillId="0" borderId="13" xfId="2" applyFont="1" applyBorder="1"/>
    <xf numFmtId="0" fontId="19" fillId="0" borderId="11" xfId="2" applyFont="1" applyBorder="1"/>
    <xf numFmtId="0" fontId="22" fillId="0" borderId="11" xfId="2" applyFont="1" applyBorder="1" applyAlignment="1">
      <alignment wrapText="1"/>
    </xf>
    <xf numFmtId="0" fontId="24" fillId="0" borderId="12" xfId="2" applyFont="1" applyBorder="1" applyAlignment="1">
      <alignment wrapText="1"/>
    </xf>
    <xf numFmtId="4" fontId="19" fillId="0" borderId="13" xfId="15" applyNumberFormat="1" applyFont="1" applyBorder="1"/>
    <xf numFmtId="4" fontId="19" fillId="0" borderId="13" xfId="15" applyNumberFormat="1" applyFont="1" applyBorder="1" applyAlignment="1">
      <alignment horizontal="right"/>
    </xf>
    <xf numFmtId="0" fontId="22" fillId="0" borderId="11" xfId="2" applyFont="1" applyBorder="1"/>
    <xf numFmtId="0" fontId="22" fillId="0" borderId="4" xfId="2" applyFont="1" applyBorder="1"/>
    <xf numFmtId="0" fontId="22" fillId="0" borderId="12" xfId="2" applyFont="1" applyBorder="1"/>
    <xf numFmtId="0" fontId="1" fillId="0" borderId="0" xfId="15" applyFont="1" applyAlignment="1">
      <alignment horizontal="right"/>
    </xf>
    <xf numFmtId="0" fontId="21" fillId="0" borderId="24" xfId="15" applyFont="1" applyBorder="1" applyAlignment="1">
      <alignment horizontal="center" vertical="center" wrapText="1"/>
    </xf>
    <xf numFmtId="3" fontId="28" fillId="0" borderId="0" xfId="15" applyNumberFormat="1" applyFont="1"/>
    <xf numFmtId="1" fontId="31" fillId="0" borderId="24" xfId="15" applyNumberFormat="1" applyFont="1" applyBorder="1" applyAlignment="1">
      <alignment horizontal="center" vertical="center" wrapText="1"/>
    </xf>
    <xf numFmtId="1" fontId="58" fillId="0" borderId="24" xfId="15" applyNumberFormat="1" applyFont="1" applyBorder="1" applyAlignment="1">
      <alignment horizontal="center" vertical="center" wrapText="1"/>
    </xf>
    <xf numFmtId="3" fontId="14" fillId="0" borderId="24" xfId="15" applyNumberFormat="1" applyFont="1" applyBorder="1" applyAlignment="1">
      <alignment horizontal="center" vertical="center" wrapText="1"/>
    </xf>
    <xf numFmtId="3" fontId="14" fillId="0" borderId="5" xfId="15" applyNumberFormat="1" applyFont="1" applyBorder="1" applyAlignment="1">
      <alignment horizontal="center" vertical="center" wrapText="1"/>
    </xf>
    <xf numFmtId="3" fontId="47" fillId="0" borderId="24" xfId="15" applyNumberFormat="1" applyFont="1" applyBorder="1" applyAlignment="1">
      <alignment horizontal="center" vertical="center" wrapText="1"/>
    </xf>
    <xf numFmtId="4" fontId="30" fillId="0" borderId="24" xfId="15" applyNumberFormat="1" applyFont="1" applyBorder="1" applyAlignment="1">
      <alignment horizontal="center" vertical="center"/>
    </xf>
    <xf numFmtId="0" fontId="50" fillId="0" borderId="3" xfId="15" applyFont="1" applyBorder="1" applyAlignment="1">
      <alignment vertical="center" wrapText="1"/>
    </xf>
    <xf numFmtId="3" fontId="14" fillId="0" borderId="3" xfId="15" applyNumberFormat="1" applyFont="1" applyBorder="1" applyAlignment="1">
      <alignment horizontal="center" vertical="center" wrapText="1"/>
    </xf>
    <xf numFmtId="3" fontId="14" fillId="0" borderId="1" xfId="15" applyNumberFormat="1" applyFont="1" applyBorder="1" applyAlignment="1">
      <alignment horizontal="center" vertical="center" wrapText="1"/>
    </xf>
    <xf numFmtId="0" fontId="14" fillId="0" borderId="24" xfId="15" applyFont="1" applyBorder="1" applyAlignment="1">
      <alignment horizontal="center" vertical="center" wrapText="1"/>
    </xf>
    <xf numFmtId="0" fontId="50" fillId="0" borderId="1" xfId="15" applyFont="1" applyBorder="1" applyAlignment="1">
      <alignment vertical="center" wrapText="1"/>
    </xf>
    <xf numFmtId="0" fontId="14" fillId="0" borderId="1" xfId="15" applyFont="1" applyBorder="1" applyAlignment="1">
      <alignment horizontal="center" vertical="center" wrapText="1"/>
    </xf>
    <xf numFmtId="0" fontId="47" fillId="0" borderId="5" xfId="15" applyFont="1" applyBorder="1" applyAlignment="1">
      <alignment horizontal="center" vertical="center" wrapText="1"/>
    </xf>
    <xf numFmtId="0" fontId="59" fillId="0" borderId="1" xfId="3" applyFont="1" applyBorder="1" applyAlignment="1">
      <alignment vertical="center" wrapText="1"/>
    </xf>
    <xf numFmtId="0" fontId="50" fillId="0" borderId="1" xfId="15" applyFont="1" applyBorder="1" applyAlignment="1">
      <alignment horizontal="left" vertical="center" wrapText="1"/>
    </xf>
    <xf numFmtId="0" fontId="50" fillId="0" borderId="0" xfId="15" applyFont="1" applyAlignment="1">
      <alignment vertical="center" wrapText="1"/>
    </xf>
    <xf numFmtId="0" fontId="50" fillId="0" borderId="27" xfId="3" applyFont="1" applyBorder="1" applyAlignment="1">
      <alignment horizontal="left" vertical="center" wrapText="1"/>
    </xf>
    <xf numFmtId="1" fontId="31" fillId="0" borderId="24" xfId="15" applyNumberFormat="1" applyFont="1" applyBorder="1" applyAlignment="1">
      <alignment vertical="center" wrapText="1"/>
    </xf>
    <xf numFmtId="0" fontId="14" fillId="0" borderId="5" xfId="15" applyFont="1" applyBorder="1" applyAlignment="1">
      <alignment horizontal="center" vertical="center" wrapText="1"/>
    </xf>
    <xf numFmtId="0" fontId="39" fillId="0" borderId="0" xfId="20"/>
    <xf numFmtId="0" fontId="22" fillId="0" borderId="36" xfId="20" applyFont="1" applyBorder="1" applyAlignment="1">
      <alignment vertical="center"/>
    </xf>
    <xf numFmtId="4" fontId="22" fillId="0" borderId="36" xfId="20" applyNumberFormat="1" applyFont="1" applyBorder="1" applyAlignment="1">
      <alignment horizontal="center" vertical="center"/>
    </xf>
    <xf numFmtId="4" fontId="22" fillId="0" borderId="36" xfId="20" applyNumberFormat="1" applyFont="1" applyBorder="1" applyAlignment="1">
      <alignment vertical="center"/>
    </xf>
    <xf numFmtId="0" fontId="22" fillId="0" borderId="37" xfId="20" applyFont="1" applyBorder="1" applyAlignment="1">
      <alignment vertical="center"/>
    </xf>
    <xf numFmtId="4" fontId="22" fillId="0" borderId="37" xfId="20" applyNumberFormat="1" applyFont="1" applyBorder="1" applyAlignment="1">
      <alignment horizontal="center" vertical="center"/>
    </xf>
    <xf numFmtId="4" fontId="22" fillId="0" borderId="37" xfId="20" applyNumberFormat="1" applyFont="1" applyBorder="1" applyAlignment="1">
      <alignment vertical="center"/>
    </xf>
    <xf numFmtId="0" fontId="22" fillId="0" borderId="3" xfId="20" applyFont="1" applyBorder="1"/>
    <xf numFmtId="0" fontId="22" fillId="0" borderId="37" xfId="20" applyFont="1" applyBorder="1"/>
    <xf numFmtId="4" fontId="1" fillId="0" borderId="47" xfId="0" applyNumberFormat="1" applyFont="1" applyBorder="1" applyAlignment="1">
      <alignment horizontal="center" vertical="center"/>
    </xf>
    <xf numFmtId="4" fontId="1" fillId="0" borderId="48" xfId="0" applyNumberFormat="1" applyFont="1" applyBorder="1" applyAlignment="1">
      <alignment horizontal="center" vertical="center"/>
    </xf>
    <xf numFmtId="4" fontId="1" fillId="0" borderId="50" xfId="0" applyNumberFormat="1" applyFont="1" applyBorder="1" applyAlignment="1">
      <alignment horizontal="center"/>
    </xf>
    <xf numFmtId="4" fontId="1" fillId="0" borderId="51" xfId="0" applyNumberFormat="1" applyFont="1" applyBorder="1" applyAlignment="1">
      <alignment horizontal="center"/>
    </xf>
    <xf numFmtId="0" fontId="1" fillId="3" borderId="47" xfId="0" applyFont="1" applyFill="1" applyBorder="1" applyAlignment="1">
      <alignment horizontal="center" vertical="center"/>
    </xf>
    <xf numFmtId="4" fontId="1" fillId="3" borderId="47" xfId="0" applyNumberFormat="1" applyFont="1" applyFill="1" applyBorder="1" applyAlignment="1">
      <alignment horizontal="center" vertical="center"/>
    </xf>
    <xf numFmtId="4" fontId="1" fillId="3" borderId="48" xfId="0" applyNumberFormat="1" applyFont="1" applyFill="1" applyBorder="1" applyAlignment="1">
      <alignment horizontal="center" vertical="center"/>
    </xf>
    <xf numFmtId="0" fontId="1" fillId="3" borderId="50" xfId="0" applyFont="1" applyFill="1" applyBorder="1" applyAlignment="1">
      <alignment horizontal="center"/>
    </xf>
    <xf numFmtId="4" fontId="1" fillId="3" borderId="50" xfId="0" applyNumberFormat="1" applyFont="1" applyFill="1" applyBorder="1" applyAlignment="1">
      <alignment horizontal="center"/>
    </xf>
    <xf numFmtId="4" fontId="1" fillId="3" borderId="51" xfId="0" applyNumberFormat="1" applyFont="1" applyFill="1" applyBorder="1" applyAlignment="1">
      <alignment horizontal="center"/>
    </xf>
    <xf numFmtId="0" fontId="60" fillId="0" borderId="0" xfId="20" applyFont="1"/>
    <xf numFmtId="0" fontId="10" fillId="0" borderId="0" xfId="4" applyAlignment="1">
      <alignment vertical="center"/>
    </xf>
    <xf numFmtId="0" fontId="10" fillId="0" borderId="0" xfId="4" applyAlignment="1">
      <alignment horizontal="center" vertical="center"/>
    </xf>
    <xf numFmtId="0" fontId="44" fillId="0" borderId="16" xfId="6" applyFont="1" applyBorder="1" applyAlignment="1">
      <alignment horizontal="left"/>
    </xf>
    <xf numFmtId="0" fontId="44" fillId="0" borderId="18" xfId="6" applyFont="1" applyBorder="1" applyAlignment="1">
      <alignment horizontal="centerContinuous"/>
    </xf>
    <xf numFmtId="0" fontId="44" fillId="0" borderId="18" xfId="6" applyFont="1" applyBorder="1" applyAlignment="1">
      <alignment horizontal="center" vertical="top"/>
    </xf>
    <xf numFmtId="0" fontId="44" fillId="0" borderId="18" xfId="6" applyFont="1" applyBorder="1" applyAlignment="1">
      <alignment horizontal="center"/>
    </xf>
    <xf numFmtId="4" fontId="44" fillId="0" borderId="24" xfId="6" applyNumberFormat="1" applyFont="1" applyBorder="1"/>
    <xf numFmtId="0" fontId="53" fillId="0" borderId="18" xfId="6" applyFont="1" applyBorder="1" applyAlignment="1">
      <alignment horizontal="centerContinuous" vertical="center"/>
    </xf>
    <xf numFmtId="0" fontId="53" fillId="0" borderId="18" xfId="6" applyFont="1" applyBorder="1" applyAlignment="1">
      <alignment horizontal="center" vertical="top"/>
    </xf>
    <xf numFmtId="0" fontId="45" fillId="0" borderId="18" xfId="6" applyFont="1" applyBorder="1" applyAlignment="1">
      <alignment horizontal="center" vertical="center"/>
    </xf>
    <xf numFmtId="0" fontId="44" fillId="0" borderId="0" xfId="6" applyFont="1" applyAlignment="1">
      <alignment vertical="center"/>
    </xf>
    <xf numFmtId="0" fontId="44" fillId="0" borderId="16" xfId="6" applyFont="1" applyBorder="1" applyAlignment="1">
      <alignment horizontal="center" vertical="center"/>
    </xf>
    <xf numFmtId="0" fontId="44" fillId="0" borderId="18" xfId="6" applyFont="1" applyBorder="1" applyAlignment="1">
      <alignment horizontal="center" vertical="center"/>
    </xf>
    <xf numFmtId="4" fontId="44" fillId="0" borderId="24" xfId="6" applyNumberFormat="1" applyFont="1" applyBorder="1" applyAlignment="1">
      <alignment vertical="center"/>
    </xf>
    <xf numFmtId="0" fontId="44" fillId="0" borderId="16" xfId="6" applyFont="1" applyBorder="1" applyAlignment="1">
      <alignment horizontal="center"/>
    </xf>
    <xf numFmtId="0" fontId="15" fillId="0" borderId="0" xfId="4" applyFont="1" applyAlignment="1">
      <alignment horizontal="center" vertical="center"/>
    </xf>
    <xf numFmtId="0" fontId="21" fillId="0" borderId="1" xfId="4" applyFont="1" applyBorder="1" applyAlignment="1">
      <alignment horizontal="center" vertical="center"/>
    </xf>
    <xf numFmtId="0" fontId="21" fillId="0" borderId="3" xfId="4" applyFont="1" applyBorder="1" applyAlignment="1">
      <alignment horizontal="center" vertical="center"/>
    </xf>
    <xf numFmtId="0" fontId="53" fillId="0" borderId="0" xfId="6" applyFont="1" applyAlignment="1">
      <alignment horizontal="center" vertical="center" wrapText="1"/>
    </xf>
  </cellXfs>
  <cellStyles count="24">
    <cellStyle name="Dziesiętny" xfId="18" builtinId="3"/>
    <cellStyle name="Dziesiętny 2" xfId="9" xr:uid="{E9A14E6F-3DF2-4227-8F71-E69D51F15D7B}"/>
    <cellStyle name="Dziesiętny 2 2" xfId="16" xr:uid="{2AA43449-5D90-425C-8478-F55CBFDF2484}"/>
    <cellStyle name="Dziesiętny 3" xfId="11" xr:uid="{1375183F-8B88-454F-99D6-5763E0609AC3}"/>
    <cellStyle name="Dziesiętny 4" xfId="14" xr:uid="{1499D51D-26B3-4CCE-9A16-575BCB1E78AD}"/>
    <cellStyle name="Dziesiętny 5" xfId="17" xr:uid="{2EDD64AF-E7E6-498E-BBE0-CD7A62521362}"/>
    <cellStyle name="Excel Built-in Normal" xfId="3" xr:uid="{E3AD303E-B6ED-4A12-8F1F-9DEFB7B5936B}"/>
    <cellStyle name="Normalny" xfId="0" builtinId="0"/>
    <cellStyle name="Normalny 2" xfId="1" xr:uid="{8578B5CA-3927-4966-8744-06F7A512E680}"/>
    <cellStyle name="Normalny 2 2" xfId="2" xr:uid="{49522F0C-7BE5-4868-8AF4-EF4524FF59A9}"/>
    <cellStyle name="Normalny 3" xfId="4" xr:uid="{DA47835C-326A-453B-ACAC-4D8D3EF385FE}"/>
    <cellStyle name="Normalny 3 2" xfId="6" xr:uid="{D4FD49AE-F015-4A7F-9045-8B033D129F0C}"/>
    <cellStyle name="Normalny 3 2 2" xfId="21" xr:uid="{29112E38-2AD0-4BBA-9183-B5209CBFC346}"/>
    <cellStyle name="Normalny 3 3" xfId="7" xr:uid="{50CA42C5-C5F9-4917-BA96-44405F2DE6C9}"/>
    <cellStyle name="Normalny 4" xfId="5" xr:uid="{062766E0-B7C7-4C2B-B664-14A5855A1A26}"/>
    <cellStyle name="Normalny 5" xfId="8" xr:uid="{F44F16B4-1CB7-4650-A303-F3BA7240BED7}"/>
    <cellStyle name="Normalny 5 2" xfId="23" xr:uid="{FBF08C48-AE2F-48DB-99AC-766A070B2072}"/>
    <cellStyle name="Normalny 6" xfId="10" xr:uid="{2BE915FD-5C4A-42D1-A167-00FA5BE23E16}"/>
    <cellStyle name="Normalny 6 2" xfId="22" xr:uid="{729AF44A-DD5E-4A28-877B-DDF15CD9221B}"/>
    <cellStyle name="Normalny 7" xfId="12" xr:uid="{E6648AE1-A9D3-4F17-9C55-B290EEFCA67C}"/>
    <cellStyle name="Normalny 8" xfId="13" xr:uid="{4E2FAE0E-E315-4C0D-9258-E210F3F91278}"/>
    <cellStyle name="Normalny 9" xfId="15" xr:uid="{DFF04A60-AC58-4F25-8C87-36FA9EF58CD2}"/>
    <cellStyle name="Normalny_zal_Szczecin" xfId="20" xr:uid="{CD7FFBB0-32B9-4E29-8528-5931BC5AC6D7}"/>
    <cellStyle name="Zły" xfId="19" builtinId="27"/>
  </cellStyles>
  <dxfs count="0"/>
  <tableStyles count="0" defaultTableStyle="TableStyleMedium2" defaultPivotStyle="PivotStyleLight16"/>
  <colors>
    <mruColors>
      <color rgb="FF3399FF"/>
      <color rgb="FF66CCFF"/>
      <color rgb="FFFF66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C9399E1-C19C-4AAA-A220-69F496F5A9F7}">
  <sheetPr>
    <tabColor rgb="FF990099"/>
  </sheetPr>
  <dimension ref="A1:H359"/>
  <sheetViews>
    <sheetView tabSelected="1" zoomScale="140" zoomScaleNormal="140" workbookViewId="0"/>
  </sheetViews>
  <sheetFormatPr defaultRowHeight="15"/>
  <cols>
    <col min="1" max="1" width="4.140625" style="670" customWidth="1"/>
    <col min="2" max="2" width="5.5703125" style="692" customWidth="1"/>
    <col min="3" max="3" width="5" style="670" customWidth="1"/>
    <col min="4" max="4" width="39.28515625" style="670" customWidth="1"/>
    <col min="5" max="5" width="12.5703125" style="670" customWidth="1"/>
    <col min="6" max="6" width="12" style="670" customWidth="1"/>
    <col min="7" max="7" width="11.85546875" style="670" customWidth="1"/>
    <col min="8" max="8" width="12.7109375" style="670" customWidth="1"/>
    <col min="9" max="9" width="10.28515625" style="670" customWidth="1"/>
    <col min="10" max="16384" width="9.140625" style="670"/>
  </cols>
  <sheetData>
    <row r="1" spans="1:8" ht="12.75" customHeight="1">
      <c r="A1" s="1"/>
      <c r="B1" s="2"/>
      <c r="C1" s="3"/>
      <c r="D1" s="4"/>
      <c r="E1" s="4"/>
      <c r="F1" s="4" t="s">
        <v>0</v>
      </c>
      <c r="G1" s="5"/>
      <c r="H1" s="5"/>
    </row>
    <row r="2" spans="1:8" ht="12.75" customHeight="1">
      <c r="A2" s="5"/>
      <c r="B2" s="2"/>
      <c r="C2" s="3"/>
      <c r="D2" s="4"/>
      <c r="E2" s="4"/>
      <c r="F2" s="5" t="s">
        <v>196</v>
      </c>
      <c r="G2" s="5"/>
      <c r="H2" s="5"/>
    </row>
    <row r="3" spans="1:8" ht="12.75" customHeight="1">
      <c r="A3" s="5"/>
      <c r="B3" s="2"/>
      <c r="C3" s="3"/>
      <c r="D3" s="4"/>
      <c r="E3" s="4"/>
      <c r="F3" s="5" t="s">
        <v>1</v>
      </c>
      <c r="G3" s="5"/>
      <c r="H3" s="5"/>
    </row>
    <row r="4" spans="1:8" ht="12.75" customHeight="1">
      <c r="A4" s="5"/>
      <c r="B4" s="2"/>
      <c r="C4" s="3"/>
      <c r="D4" s="4"/>
      <c r="E4" s="4"/>
      <c r="F4" s="4" t="s">
        <v>197</v>
      </c>
      <c r="G4" s="5"/>
      <c r="H4" s="5"/>
    </row>
    <row r="5" spans="1:8" ht="36" customHeight="1">
      <c r="A5" s="7" t="s">
        <v>2</v>
      </c>
      <c r="B5" s="671"/>
      <c r="C5" s="8"/>
      <c r="D5" s="8"/>
      <c r="E5" s="671"/>
      <c r="F5" s="671"/>
      <c r="G5" s="9"/>
      <c r="H5" s="671"/>
    </row>
    <row r="6" spans="1:8" ht="25.5" customHeight="1">
      <c r="A6" s="5"/>
      <c r="B6" s="2"/>
      <c r="C6" s="3"/>
      <c r="D6" s="3"/>
      <c r="E6" s="10"/>
      <c r="F6" s="5"/>
      <c r="G6" s="11"/>
      <c r="H6" s="12" t="s">
        <v>3</v>
      </c>
    </row>
    <row r="7" spans="1:8" s="20" customFormat="1" ht="11.25">
      <c r="A7" s="13"/>
      <c r="B7" s="14"/>
      <c r="C7" s="15"/>
      <c r="D7" s="16"/>
      <c r="E7" s="17" t="s">
        <v>4</v>
      </c>
      <c r="F7" s="18"/>
      <c r="G7" s="19"/>
      <c r="H7" s="17" t="s">
        <v>4</v>
      </c>
    </row>
    <row r="8" spans="1:8" s="20" customFormat="1" ht="11.25">
      <c r="A8" s="21" t="s">
        <v>5</v>
      </c>
      <c r="B8" s="22" t="s">
        <v>6</v>
      </c>
      <c r="C8" s="23" t="s">
        <v>7</v>
      </c>
      <c r="D8" s="24" t="s">
        <v>8</v>
      </c>
      <c r="E8" s="21" t="s">
        <v>9</v>
      </c>
      <c r="F8" s="25" t="s">
        <v>10</v>
      </c>
      <c r="G8" s="21" t="s">
        <v>11</v>
      </c>
      <c r="H8" s="21" t="s">
        <v>12</v>
      </c>
    </row>
    <row r="9" spans="1:8" s="20" customFormat="1" ht="4.5" customHeight="1">
      <c r="A9" s="26"/>
      <c r="B9" s="27"/>
      <c r="C9" s="28"/>
      <c r="D9" s="29"/>
      <c r="E9" s="26"/>
      <c r="F9" s="30"/>
      <c r="G9" s="30"/>
      <c r="H9" s="26"/>
    </row>
    <row r="10" spans="1:8" s="20" customFormat="1" ht="21" customHeight="1" thickBot="1">
      <c r="A10" s="31"/>
      <c r="B10" s="32"/>
      <c r="C10" s="33"/>
      <c r="D10" s="34" t="s">
        <v>13</v>
      </c>
      <c r="E10" s="35">
        <v>1159415126.05</v>
      </c>
      <c r="F10" s="35">
        <f>SUM(F11)</f>
        <v>2940596.7399999998</v>
      </c>
      <c r="G10" s="35">
        <f>SUM(G11)</f>
        <v>643070</v>
      </c>
      <c r="H10" s="35">
        <f t="shared" ref="H10:H11" si="0">SUM(E10+F10-G10)</f>
        <v>1161712652.79</v>
      </c>
    </row>
    <row r="11" spans="1:8" s="20" customFormat="1" ht="18" customHeight="1" thickBot="1">
      <c r="A11" s="31"/>
      <c r="B11" s="32"/>
      <c r="C11" s="33"/>
      <c r="D11" s="36" t="s">
        <v>14</v>
      </c>
      <c r="E11" s="37">
        <v>1073154185.2200001</v>
      </c>
      <c r="F11" s="37">
        <f>SUM(F12,F46,F54,F70,F77,F83)</f>
        <v>2940596.7399999998</v>
      </c>
      <c r="G11" s="37">
        <f>SUM(G12,G46,G54,G70,G77,G83)</f>
        <v>643070</v>
      </c>
      <c r="H11" s="37">
        <f t="shared" si="0"/>
        <v>1075451711.96</v>
      </c>
    </row>
    <row r="12" spans="1:8" s="20" customFormat="1" ht="18" customHeight="1" thickTop="1" thickBot="1">
      <c r="A12" s="38">
        <v>600</v>
      </c>
      <c r="B12" s="39"/>
      <c r="C12" s="40"/>
      <c r="D12" s="41" t="s">
        <v>15</v>
      </c>
      <c r="E12" s="37">
        <v>72683225.659999996</v>
      </c>
      <c r="F12" s="37">
        <f>SUM(F13,F20,F30,F34,F38,F42)</f>
        <v>622070</v>
      </c>
      <c r="G12" s="37">
        <f>SUM(G13,G20,G30,G34,G38,G42)</f>
        <v>600570</v>
      </c>
      <c r="H12" s="37">
        <f>SUM(E12+F12-G12)</f>
        <v>72704725.659999996</v>
      </c>
    </row>
    <row r="13" spans="1:8" s="20" customFormat="1" ht="12" customHeight="1" thickTop="1">
      <c r="A13" s="38"/>
      <c r="B13" s="42">
        <v>60004</v>
      </c>
      <c r="C13" s="33"/>
      <c r="D13" s="43" t="s">
        <v>16</v>
      </c>
      <c r="E13" s="44">
        <v>20822653.07</v>
      </c>
      <c r="F13" s="44">
        <f>SUM(F14)</f>
        <v>94150</v>
      </c>
      <c r="G13" s="44">
        <f>SUM(G14)</f>
        <v>0</v>
      </c>
      <c r="H13" s="45">
        <f>SUM(E13+F13-G13)</f>
        <v>20916803.07</v>
      </c>
    </row>
    <row r="14" spans="1:8" s="20" customFormat="1" ht="12" customHeight="1">
      <c r="A14" s="38"/>
      <c r="B14" s="42"/>
      <c r="C14" s="46"/>
      <c r="D14" s="672" t="s">
        <v>17</v>
      </c>
      <c r="E14" s="104">
        <v>0</v>
      </c>
      <c r="F14" s="104">
        <f>SUM(F15:F19)</f>
        <v>94150</v>
      </c>
      <c r="G14" s="104">
        <f>SUM(G15:G19)</f>
        <v>0</v>
      </c>
      <c r="H14" s="104">
        <f>SUM(E14+F14-G14)</f>
        <v>94150</v>
      </c>
    </row>
    <row r="15" spans="1:8" s="20" customFormat="1" ht="12" customHeight="1">
      <c r="A15" s="38"/>
      <c r="B15" s="39"/>
      <c r="C15" s="33" t="s">
        <v>18</v>
      </c>
      <c r="D15" s="47" t="s">
        <v>19</v>
      </c>
      <c r="E15" s="48">
        <v>0</v>
      </c>
      <c r="F15" s="48">
        <v>2200</v>
      </c>
      <c r="G15" s="48"/>
      <c r="H15" s="49">
        <f t="shared" ref="H15:H19" si="1">SUM(E15+F15-G15)</f>
        <v>2200</v>
      </c>
    </row>
    <row r="16" spans="1:8" s="20" customFormat="1" ht="12" customHeight="1">
      <c r="A16" s="38"/>
      <c r="B16" s="39"/>
      <c r="C16" s="50" t="s">
        <v>20</v>
      </c>
      <c r="D16" s="51" t="s">
        <v>21</v>
      </c>
      <c r="E16" s="48">
        <v>0</v>
      </c>
      <c r="F16" s="48">
        <v>1600</v>
      </c>
      <c r="G16" s="48"/>
      <c r="H16" s="49">
        <f t="shared" si="1"/>
        <v>1600</v>
      </c>
    </row>
    <row r="17" spans="1:8" s="20" customFormat="1" ht="12" customHeight="1">
      <c r="A17" s="38"/>
      <c r="B17" s="39"/>
      <c r="C17" s="50" t="s">
        <v>22</v>
      </c>
      <c r="D17" s="52" t="s">
        <v>23</v>
      </c>
      <c r="E17" s="48">
        <v>0</v>
      </c>
      <c r="F17" s="48">
        <v>1200</v>
      </c>
      <c r="G17" s="48"/>
      <c r="H17" s="49">
        <f t="shared" si="1"/>
        <v>1200</v>
      </c>
    </row>
    <row r="18" spans="1:8" s="20" customFormat="1" ht="12" customHeight="1">
      <c r="A18" s="38"/>
      <c r="B18" s="39"/>
      <c r="C18" s="50" t="s">
        <v>24</v>
      </c>
      <c r="D18" s="51" t="s">
        <v>25</v>
      </c>
      <c r="E18" s="48">
        <v>0</v>
      </c>
      <c r="F18" s="48">
        <v>14150</v>
      </c>
      <c r="G18" s="48"/>
      <c r="H18" s="49">
        <f t="shared" si="1"/>
        <v>14150</v>
      </c>
    </row>
    <row r="19" spans="1:8" s="20" customFormat="1" ht="12" customHeight="1">
      <c r="A19" s="38"/>
      <c r="B19" s="39"/>
      <c r="C19" s="33" t="s">
        <v>26</v>
      </c>
      <c r="D19" s="42" t="s">
        <v>536</v>
      </c>
      <c r="E19" s="48">
        <v>0</v>
      </c>
      <c r="F19" s="48">
        <v>75000</v>
      </c>
      <c r="G19" s="48"/>
      <c r="H19" s="49">
        <f t="shared" si="1"/>
        <v>75000</v>
      </c>
    </row>
    <row r="20" spans="1:8" s="20" customFormat="1" ht="12" customHeight="1">
      <c r="A20" s="38"/>
      <c r="B20" s="42">
        <v>60015</v>
      </c>
      <c r="C20" s="40"/>
      <c r="D20" s="53" t="s">
        <v>27</v>
      </c>
      <c r="E20" s="44">
        <v>36961729.75</v>
      </c>
      <c r="F20" s="44">
        <f>SUM(F21)</f>
        <v>513400</v>
      </c>
      <c r="G20" s="44">
        <f>SUM(G21)</f>
        <v>25400</v>
      </c>
      <c r="H20" s="45">
        <f>SUM(E20+F20-G20)</f>
        <v>37449729.75</v>
      </c>
    </row>
    <row r="21" spans="1:8" s="20" customFormat="1" ht="12" customHeight="1">
      <c r="A21" s="38"/>
      <c r="B21" s="42"/>
      <c r="C21" s="46"/>
      <c r="D21" s="672" t="s">
        <v>17</v>
      </c>
      <c r="E21" s="104">
        <v>2295200</v>
      </c>
      <c r="F21" s="104">
        <f>SUM(F22:F29)</f>
        <v>513400</v>
      </c>
      <c r="G21" s="104">
        <f>SUM(G22:G29)</f>
        <v>25400</v>
      </c>
      <c r="H21" s="104">
        <f>SUM(E21+F21-G21)</f>
        <v>2783200</v>
      </c>
    </row>
    <row r="22" spans="1:8" s="20" customFormat="1" ht="21" customHeight="1">
      <c r="A22" s="38"/>
      <c r="B22" s="39"/>
      <c r="C22" s="54" t="s">
        <v>28</v>
      </c>
      <c r="D22" s="55" t="s">
        <v>29</v>
      </c>
      <c r="E22" s="48">
        <v>15000</v>
      </c>
      <c r="F22" s="48"/>
      <c r="G22" s="48">
        <v>10000</v>
      </c>
      <c r="H22" s="49">
        <f t="shared" ref="H22:H29" si="2">SUM(E22+F22-G22)</f>
        <v>5000</v>
      </c>
    </row>
    <row r="23" spans="1:8" s="20" customFormat="1" ht="23.25" customHeight="1">
      <c r="A23" s="38"/>
      <c r="B23" s="39"/>
      <c r="C23" s="56" t="s">
        <v>30</v>
      </c>
      <c r="D23" s="57" t="s">
        <v>31</v>
      </c>
      <c r="E23" s="48">
        <v>13200</v>
      </c>
      <c r="F23" s="48"/>
      <c r="G23" s="48">
        <v>13000</v>
      </c>
      <c r="H23" s="49">
        <f t="shared" si="2"/>
        <v>200</v>
      </c>
    </row>
    <row r="24" spans="1:8" s="20" customFormat="1" ht="22.5" customHeight="1">
      <c r="A24" s="38"/>
      <c r="B24" s="39"/>
      <c r="C24" s="56" t="s">
        <v>32</v>
      </c>
      <c r="D24" s="57" t="s">
        <v>33</v>
      </c>
      <c r="E24" s="48">
        <v>2200000</v>
      </c>
      <c r="F24" s="48">
        <v>499980</v>
      </c>
      <c r="G24" s="48"/>
      <c r="H24" s="49">
        <f t="shared" si="2"/>
        <v>2699980</v>
      </c>
    </row>
    <row r="25" spans="1:8" s="20" customFormat="1" ht="34.5" customHeight="1">
      <c r="A25" s="38"/>
      <c r="B25" s="39"/>
      <c r="C25" s="56" t="s">
        <v>34</v>
      </c>
      <c r="D25" s="57" t="s">
        <v>35</v>
      </c>
      <c r="E25" s="48">
        <v>0</v>
      </c>
      <c r="F25" s="48">
        <v>2000</v>
      </c>
      <c r="G25" s="48"/>
      <c r="H25" s="49">
        <f t="shared" si="2"/>
        <v>2000</v>
      </c>
    </row>
    <row r="26" spans="1:8" s="20" customFormat="1" ht="12" customHeight="1">
      <c r="A26" s="38"/>
      <c r="B26" s="39"/>
      <c r="C26" s="50" t="s">
        <v>22</v>
      </c>
      <c r="D26" s="52" t="s">
        <v>23</v>
      </c>
      <c r="E26" s="48">
        <v>6300</v>
      </c>
      <c r="F26" s="48"/>
      <c r="G26" s="48">
        <v>2400</v>
      </c>
      <c r="H26" s="49">
        <f t="shared" si="2"/>
        <v>3900</v>
      </c>
    </row>
    <row r="27" spans="1:8" s="20" customFormat="1" ht="12" customHeight="1">
      <c r="A27" s="38"/>
      <c r="B27" s="39"/>
      <c r="C27" s="50" t="s">
        <v>24</v>
      </c>
      <c r="D27" s="51" t="s">
        <v>25</v>
      </c>
      <c r="E27" s="48">
        <v>4000</v>
      </c>
      <c r="F27" s="48">
        <v>2400</v>
      </c>
      <c r="G27" s="48"/>
      <c r="H27" s="49">
        <f t="shared" si="2"/>
        <v>6400</v>
      </c>
    </row>
    <row r="28" spans="1:8" s="20" customFormat="1" ht="12" customHeight="1">
      <c r="A28" s="38"/>
      <c r="B28" s="39"/>
      <c r="C28" s="50" t="s">
        <v>36</v>
      </c>
      <c r="D28" s="58" t="s">
        <v>37</v>
      </c>
      <c r="E28" s="48">
        <v>55000</v>
      </c>
      <c r="F28" s="48">
        <v>9000</v>
      </c>
      <c r="G28" s="48"/>
      <c r="H28" s="49">
        <f t="shared" si="2"/>
        <v>64000</v>
      </c>
    </row>
    <row r="29" spans="1:8" s="20" customFormat="1" ht="12" customHeight="1">
      <c r="A29" s="38"/>
      <c r="B29" s="39"/>
      <c r="C29" s="33" t="s">
        <v>26</v>
      </c>
      <c r="D29" s="42" t="s">
        <v>536</v>
      </c>
      <c r="E29" s="48">
        <v>0</v>
      </c>
      <c r="F29" s="48">
        <v>20</v>
      </c>
      <c r="G29" s="48"/>
      <c r="H29" s="49">
        <f t="shared" si="2"/>
        <v>20</v>
      </c>
    </row>
    <row r="30" spans="1:8" s="20" customFormat="1" ht="12" customHeight="1">
      <c r="A30" s="32"/>
      <c r="B30" s="42">
        <v>60016</v>
      </c>
      <c r="C30" s="40"/>
      <c r="D30" s="53" t="s">
        <v>38</v>
      </c>
      <c r="E30" s="45">
        <v>12023302.84</v>
      </c>
      <c r="F30" s="59">
        <f t="shared" ref="F30:G34" si="3">SUM(F31)</f>
        <v>12000</v>
      </c>
      <c r="G30" s="59">
        <f t="shared" si="3"/>
        <v>500000</v>
      </c>
      <c r="H30" s="45">
        <f>SUM(E30+F30-G30)</f>
        <v>11535302.84</v>
      </c>
    </row>
    <row r="31" spans="1:8" s="20" customFormat="1" ht="12" customHeight="1">
      <c r="A31" s="32"/>
      <c r="B31" s="39"/>
      <c r="C31" s="50"/>
      <c r="D31" s="672" t="s">
        <v>17</v>
      </c>
      <c r="E31" s="673">
        <v>2304650</v>
      </c>
      <c r="F31" s="673">
        <f>SUM(F32:F33)</f>
        <v>12000</v>
      </c>
      <c r="G31" s="673">
        <f>SUM(G32:G33)</f>
        <v>500000</v>
      </c>
      <c r="H31" s="104">
        <f>SUM(E31+F31-G31)</f>
        <v>1816650</v>
      </c>
    </row>
    <row r="32" spans="1:8" s="20" customFormat="1" ht="21.75" customHeight="1">
      <c r="A32" s="32"/>
      <c r="B32" s="39"/>
      <c r="C32" s="56" t="s">
        <v>32</v>
      </c>
      <c r="D32" s="60" t="s">
        <v>33</v>
      </c>
      <c r="E32" s="61">
        <v>2300000</v>
      </c>
      <c r="F32" s="48"/>
      <c r="G32" s="48">
        <v>500000</v>
      </c>
      <c r="H32" s="48">
        <f t="shared" ref="H32:H33" si="4">SUM(E32+F32-G32)</f>
        <v>1800000</v>
      </c>
    </row>
    <row r="33" spans="1:8" s="20" customFormat="1" ht="12" customHeight="1">
      <c r="A33" s="32"/>
      <c r="B33" s="39"/>
      <c r="C33" s="50" t="s">
        <v>36</v>
      </c>
      <c r="D33" s="58" t="s">
        <v>37</v>
      </c>
      <c r="E33" s="61">
        <v>0</v>
      </c>
      <c r="F33" s="48">
        <v>12000</v>
      </c>
      <c r="G33" s="48"/>
      <c r="H33" s="48">
        <f t="shared" si="4"/>
        <v>12000</v>
      </c>
    </row>
    <row r="34" spans="1:8" s="20" customFormat="1" ht="12" customHeight="1">
      <c r="A34" s="32"/>
      <c r="B34" s="42">
        <v>60017</v>
      </c>
      <c r="C34" s="40"/>
      <c r="D34" s="53" t="s">
        <v>39</v>
      </c>
      <c r="E34" s="45">
        <v>250050</v>
      </c>
      <c r="F34" s="59">
        <f t="shared" si="3"/>
        <v>100</v>
      </c>
      <c r="G34" s="59">
        <f t="shared" si="3"/>
        <v>75100</v>
      </c>
      <c r="H34" s="45">
        <f>SUM(E34+F34-G34)</f>
        <v>175050</v>
      </c>
    </row>
    <row r="35" spans="1:8" s="20" customFormat="1" ht="12" customHeight="1">
      <c r="A35" s="32"/>
      <c r="B35" s="39"/>
      <c r="C35" s="50"/>
      <c r="D35" s="672" t="s">
        <v>17</v>
      </c>
      <c r="E35" s="673">
        <v>250050</v>
      </c>
      <c r="F35" s="673">
        <f>SUM(F36:F37)</f>
        <v>100</v>
      </c>
      <c r="G35" s="673">
        <f>SUM(G36:G37)</f>
        <v>75100</v>
      </c>
      <c r="H35" s="104">
        <f>SUM(E35+F35-G35)</f>
        <v>175050</v>
      </c>
    </row>
    <row r="36" spans="1:8" s="20" customFormat="1" ht="22.5" customHeight="1">
      <c r="A36" s="32"/>
      <c r="B36" s="39"/>
      <c r="C36" s="56" t="s">
        <v>32</v>
      </c>
      <c r="D36" s="60" t="s">
        <v>33</v>
      </c>
      <c r="E36" s="61">
        <v>250000</v>
      </c>
      <c r="F36" s="48"/>
      <c r="G36" s="48">
        <v>75100</v>
      </c>
      <c r="H36" s="48">
        <f t="shared" ref="H36:H37" si="5">SUM(E36+F36-G36)</f>
        <v>174900</v>
      </c>
    </row>
    <row r="37" spans="1:8" s="20" customFormat="1" ht="12" customHeight="1">
      <c r="A37" s="32"/>
      <c r="B37" s="39"/>
      <c r="C37" s="50" t="s">
        <v>22</v>
      </c>
      <c r="D37" s="52" t="s">
        <v>23</v>
      </c>
      <c r="E37" s="61">
        <v>0</v>
      </c>
      <c r="F37" s="48">
        <v>100</v>
      </c>
      <c r="G37" s="48"/>
      <c r="H37" s="48">
        <f t="shared" si="5"/>
        <v>100</v>
      </c>
    </row>
    <row r="38" spans="1:8" s="20" customFormat="1" ht="12" customHeight="1">
      <c r="A38" s="32"/>
      <c r="B38" s="62">
        <v>60019</v>
      </c>
      <c r="C38" s="63"/>
      <c r="D38" s="64" t="s">
        <v>40</v>
      </c>
      <c r="E38" s="45">
        <v>2622790</v>
      </c>
      <c r="F38" s="59">
        <f t="shared" ref="F38:G38" si="6">SUM(F39)</f>
        <v>70</v>
      </c>
      <c r="G38" s="59">
        <f t="shared" si="6"/>
        <v>70</v>
      </c>
      <c r="H38" s="45">
        <f>SUM(E38+F38-G38)</f>
        <v>2622790</v>
      </c>
    </row>
    <row r="39" spans="1:8" s="20" customFormat="1" ht="12" customHeight="1">
      <c r="A39" s="32"/>
      <c r="B39" s="39"/>
      <c r="C39" s="50"/>
      <c r="D39" s="672" t="s">
        <v>17</v>
      </c>
      <c r="E39" s="673">
        <v>2622790</v>
      </c>
      <c r="F39" s="673">
        <f>SUM(F40:F41)</f>
        <v>70</v>
      </c>
      <c r="G39" s="673">
        <f>SUM(G40:G41)</f>
        <v>70</v>
      </c>
      <c r="H39" s="104">
        <f>SUM(E39+F39-G39)</f>
        <v>2622790</v>
      </c>
    </row>
    <row r="40" spans="1:8" s="20" customFormat="1" ht="12" customHeight="1">
      <c r="A40" s="32"/>
      <c r="B40" s="39"/>
      <c r="C40" s="33" t="s">
        <v>18</v>
      </c>
      <c r="D40" s="47" t="s">
        <v>19</v>
      </c>
      <c r="E40" s="61">
        <v>90</v>
      </c>
      <c r="F40" s="48"/>
      <c r="G40" s="48">
        <v>70</v>
      </c>
      <c r="H40" s="48">
        <f t="shared" ref="H40:H41" si="7">SUM(E40+F40-G40)</f>
        <v>20</v>
      </c>
    </row>
    <row r="41" spans="1:8" s="20" customFormat="1" ht="12" customHeight="1">
      <c r="A41" s="31"/>
      <c r="B41" s="39"/>
      <c r="C41" s="50" t="s">
        <v>22</v>
      </c>
      <c r="D41" s="52" t="s">
        <v>23</v>
      </c>
      <c r="E41" s="61">
        <v>700</v>
      </c>
      <c r="F41" s="48">
        <v>70</v>
      </c>
      <c r="G41" s="48"/>
      <c r="H41" s="48">
        <f t="shared" si="7"/>
        <v>770</v>
      </c>
    </row>
    <row r="42" spans="1:8" s="20" customFormat="1" ht="12" customHeight="1">
      <c r="A42" s="31"/>
      <c r="B42" s="42">
        <v>60095</v>
      </c>
      <c r="C42" s="40"/>
      <c r="D42" s="65" t="s">
        <v>41</v>
      </c>
      <c r="E42" s="44">
        <v>2700</v>
      </c>
      <c r="F42" s="44">
        <f>SUM(F43)</f>
        <v>2350</v>
      </c>
      <c r="G42" s="44">
        <f>SUM(G43)</f>
        <v>0</v>
      </c>
      <c r="H42" s="45">
        <f>SUM(E42+F42-G42)</f>
        <v>5050</v>
      </c>
    </row>
    <row r="43" spans="1:8" s="20" customFormat="1" ht="12" customHeight="1">
      <c r="A43" s="31"/>
      <c r="B43" s="42"/>
      <c r="C43" s="46"/>
      <c r="D43" s="672" t="s">
        <v>17</v>
      </c>
      <c r="E43" s="104">
        <v>2200</v>
      </c>
      <c r="F43" s="104">
        <f>SUM(F44:F45)</f>
        <v>2350</v>
      </c>
      <c r="G43" s="104">
        <f>SUM(G44:G45)</f>
        <v>0</v>
      </c>
      <c r="H43" s="104">
        <f>SUM(E43+F43-G43)</f>
        <v>4550</v>
      </c>
    </row>
    <row r="44" spans="1:8" s="20" customFormat="1" ht="12" customHeight="1">
      <c r="A44" s="31"/>
      <c r="B44" s="39"/>
      <c r="C44" s="50" t="s">
        <v>22</v>
      </c>
      <c r="D44" s="52" t="s">
        <v>23</v>
      </c>
      <c r="E44" s="48">
        <v>2200</v>
      </c>
      <c r="F44" s="48">
        <v>1600</v>
      </c>
      <c r="G44" s="48"/>
      <c r="H44" s="49">
        <f>SUM(E44+F44-G44)</f>
        <v>3800</v>
      </c>
    </row>
    <row r="45" spans="1:8" s="20" customFormat="1" ht="12" customHeight="1">
      <c r="A45" s="31"/>
      <c r="B45" s="32"/>
      <c r="C45" s="50" t="s">
        <v>24</v>
      </c>
      <c r="D45" s="51" t="s">
        <v>25</v>
      </c>
      <c r="E45" s="48">
        <v>0</v>
      </c>
      <c r="F45" s="48">
        <v>750</v>
      </c>
      <c r="G45" s="48"/>
      <c r="H45" s="49">
        <f>SUM(E45+F45-G45)</f>
        <v>750</v>
      </c>
    </row>
    <row r="46" spans="1:8" s="20" customFormat="1" ht="12" customHeight="1" thickBot="1">
      <c r="A46" s="38">
        <v>700</v>
      </c>
      <c r="B46" s="38"/>
      <c r="C46" s="40"/>
      <c r="D46" s="41" t="s">
        <v>42</v>
      </c>
      <c r="E46" s="37">
        <v>58000149.640000001</v>
      </c>
      <c r="F46" s="66">
        <f t="shared" ref="F46:G46" si="8">SUM(F47)</f>
        <v>639184.63</v>
      </c>
      <c r="G46" s="66">
        <f t="shared" si="8"/>
        <v>0</v>
      </c>
      <c r="H46" s="37">
        <f t="shared" ref="H46:H53" si="9">SUM(E46+F46-G46)</f>
        <v>58639334.270000003</v>
      </c>
    </row>
    <row r="47" spans="1:8" s="20" customFormat="1" ht="12" customHeight="1" thickTop="1">
      <c r="A47" s="38"/>
      <c r="B47" s="46">
        <v>70007</v>
      </c>
      <c r="C47" s="67"/>
      <c r="D47" s="68" t="s">
        <v>43</v>
      </c>
      <c r="E47" s="45">
        <v>37430452.719999999</v>
      </c>
      <c r="F47" s="59">
        <f>SUM(F48,F51)</f>
        <v>639184.63</v>
      </c>
      <c r="G47" s="59">
        <f>SUM(G48,G51)</f>
        <v>0</v>
      </c>
      <c r="H47" s="45">
        <f t="shared" si="9"/>
        <v>38069637.350000001</v>
      </c>
    </row>
    <row r="48" spans="1:8" s="20" customFormat="1" ht="12" customHeight="1">
      <c r="A48" s="38"/>
      <c r="B48" s="46"/>
      <c r="C48" s="62"/>
      <c r="D48" s="674" t="s">
        <v>44</v>
      </c>
      <c r="E48" s="673">
        <v>28408452.719999999</v>
      </c>
      <c r="F48" s="124">
        <f>SUM(F49:F50)</f>
        <v>565527.13</v>
      </c>
      <c r="G48" s="124">
        <f>SUM(G49:G50)</f>
        <v>0</v>
      </c>
      <c r="H48" s="104">
        <f t="shared" si="9"/>
        <v>28973979.849999998</v>
      </c>
    </row>
    <row r="49" spans="1:8" s="20" customFormat="1" ht="12" customHeight="1">
      <c r="A49" s="38"/>
      <c r="B49" s="46"/>
      <c r="C49" s="33" t="s">
        <v>22</v>
      </c>
      <c r="D49" s="69" t="s">
        <v>23</v>
      </c>
      <c r="E49" s="48">
        <v>128123.57</v>
      </c>
      <c r="F49" s="61">
        <v>85676.68</v>
      </c>
      <c r="G49" s="61"/>
      <c r="H49" s="61">
        <f t="shared" si="9"/>
        <v>213800.25</v>
      </c>
    </row>
    <row r="50" spans="1:8" s="20" customFormat="1" ht="12" customHeight="1">
      <c r="A50" s="38"/>
      <c r="B50" s="46"/>
      <c r="C50" s="50" t="s">
        <v>24</v>
      </c>
      <c r="D50" s="58" t="s">
        <v>25</v>
      </c>
      <c r="E50" s="48">
        <v>682854.65999999992</v>
      </c>
      <c r="F50" s="61">
        <v>479850.45</v>
      </c>
      <c r="G50" s="61"/>
      <c r="H50" s="61">
        <f t="shared" si="9"/>
        <v>1162705.1099999999</v>
      </c>
    </row>
    <row r="51" spans="1:8" s="20" customFormat="1" ht="24.75" customHeight="1">
      <c r="A51" s="38"/>
      <c r="B51" s="46"/>
      <c r="C51" s="50"/>
      <c r="D51" s="675" t="s">
        <v>45</v>
      </c>
      <c r="E51" s="673">
        <v>0</v>
      </c>
      <c r="F51" s="673">
        <f>SUM(F52:F53)</f>
        <v>73657.5</v>
      </c>
      <c r="G51" s="673">
        <f>SUM(G52:G53)</f>
        <v>0</v>
      </c>
      <c r="H51" s="673">
        <f t="shared" si="9"/>
        <v>73657.5</v>
      </c>
    </row>
    <row r="52" spans="1:8" s="20" customFormat="1" ht="58.5" customHeight="1">
      <c r="A52" s="70"/>
      <c r="B52" s="71"/>
      <c r="C52" s="72" t="s">
        <v>46</v>
      </c>
      <c r="D52" s="73" t="s">
        <v>47</v>
      </c>
      <c r="E52" s="44">
        <v>0</v>
      </c>
      <c r="F52" s="44">
        <v>69974.62</v>
      </c>
      <c r="G52" s="44"/>
      <c r="H52" s="44">
        <f t="shared" si="9"/>
        <v>69974.62</v>
      </c>
    </row>
    <row r="53" spans="1:8" s="20" customFormat="1" ht="57.75" customHeight="1">
      <c r="A53" s="38"/>
      <c r="B53" s="46"/>
      <c r="C53" s="56" t="s">
        <v>48</v>
      </c>
      <c r="D53" s="74" t="s">
        <v>47</v>
      </c>
      <c r="E53" s="48"/>
      <c r="F53" s="48">
        <v>3682.88</v>
      </c>
      <c r="G53" s="48"/>
      <c r="H53" s="48">
        <f t="shared" si="9"/>
        <v>3682.88</v>
      </c>
    </row>
    <row r="54" spans="1:8" s="20" customFormat="1" ht="12" customHeight="1" thickBot="1">
      <c r="A54" s="38">
        <v>801</v>
      </c>
      <c r="B54" s="38"/>
      <c r="C54" s="40"/>
      <c r="D54" s="41" t="s">
        <v>49</v>
      </c>
      <c r="E54" s="66">
        <v>22940342.089999996</v>
      </c>
      <c r="F54" s="66">
        <f>SUM(F55,F59,F62)</f>
        <v>1594691.01</v>
      </c>
      <c r="G54" s="66">
        <f>SUM(G55,G59,G62)</f>
        <v>0</v>
      </c>
      <c r="H54" s="66">
        <f>SUM(E54+F54-G54)</f>
        <v>24535033.099999998</v>
      </c>
    </row>
    <row r="55" spans="1:8" s="20" customFormat="1" ht="12" customHeight="1" thickTop="1">
      <c r="A55" s="38"/>
      <c r="B55" s="42">
        <v>80115</v>
      </c>
      <c r="C55" s="33"/>
      <c r="D55" s="43" t="s">
        <v>50</v>
      </c>
      <c r="E55" s="59">
        <v>66062.19</v>
      </c>
      <c r="F55" s="59">
        <f>SUM(F56)</f>
        <v>3798.86</v>
      </c>
      <c r="G55" s="59">
        <f>SUM(G56)</f>
        <v>0</v>
      </c>
      <c r="H55" s="45">
        <f t="shared" ref="H55:H62" si="10">SUM(E55+F55-G55)</f>
        <v>69861.05</v>
      </c>
    </row>
    <row r="56" spans="1:8" s="20" customFormat="1" ht="12" customHeight="1">
      <c r="A56" s="38"/>
      <c r="B56" s="75"/>
      <c r="C56" s="33"/>
      <c r="D56" s="674" t="s">
        <v>51</v>
      </c>
      <c r="E56" s="76">
        <v>54062.189999999995</v>
      </c>
      <c r="F56" s="76">
        <f>SUM(F57:F57)</f>
        <v>3798.86</v>
      </c>
      <c r="G56" s="76">
        <f>SUM(G57:G57)</f>
        <v>0</v>
      </c>
      <c r="H56" s="104">
        <f t="shared" si="10"/>
        <v>57861.049999999996</v>
      </c>
    </row>
    <row r="57" spans="1:8" s="20" customFormat="1" ht="12" customHeight="1">
      <c r="A57" s="38"/>
      <c r="B57" s="38"/>
      <c r="C57" s="33" t="s">
        <v>26</v>
      </c>
      <c r="D57" s="42" t="s">
        <v>536</v>
      </c>
      <c r="E57" s="61">
        <v>17600.349999999999</v>
      </c>
      <c r="F57" s="61">
        <v>3798.86</v>
      </c>
      <c r="G57" s="61"/>
      <c r="H57" s="49">
        <f t="shared" si="10"/>
        <v>21399.21</v>
      </c>
    </row>
    <row r="58" spans="1:8" s="20" customFormat="1" ht="12" customHeight="1">
      <c r="A58" s="38"/>
      <c r="B58" s="42">
        <v>80140</v>
      </c>
      <c r="C58" s="33"/>
      <c r="D58" s="77" t="s">
        <v>52</v>
      </c>
      <c r="E58" s="61"/>
      <c r="F58" s="61"/>
      <c r="G58" s="61"/>
      <c r="H58" s="49"/>
    </row>
    <row r="59" spans="1:8" s="20" customFormat="1" ht="12" customHeight="1">
      <c r="A59" s="38"/>
      <c r="B59" s="42"/>
      <c r="C59" s="33"/>
      <c r="D59" s="78" t="s">
        <v>53</v>
      </c>
      <c r="E59" s="59">
        <v>376700</v>
      </c>
      <c r="F59" s="59">
        <f>SUM(F60)</f>
        <v>11858</v>
      </c>
      <c r="G59" s="59">
        <f>SUM(G60)</f>
        <v>0</v>
      </c>
      <c r="H59" s="45">
        <f t="shared" si="10"/>
        <v>388558</v>
      </c>
    </row>
    <row r="60" spans="1:8" s="20" customFormat="1" ht="12" customHeight="1">
      <c r="A60" s="38"/>
      <c r="B60" s="75"/>
      <c r="C60" s="33"/>
      <c r="D60" s="674" t="s">
        <v>51</v>
      </c>
      <c r="E60" s="76">
        <v>376700</v>
      </c>
      <c r="F60" s="76">
        <f>SUM(F61)</f>
        <v>11858</v>
      </c>
      <c r="G60" s="76">
        <f>SUM(G61)</f>
        <v>0</v>
      </c>
      <c r="H60" s="104">
        <f t="shared" si="10"/>
        <v>388558</v>
      </c>
    </row>
    <row r="61" spans="1:8" s="20" customFormat="1" ht="12" customHeight="1">
      <c r="A61" s="38"/>
      <c r="B61" s="38"/>
      <c r="C61" s="33" t="s">
        <v>26</v>
      </c>
      <c r="D61" s="42" t="s">
        <v>536</v>
      </c>
      <c r="E61" s="61">
        <v>15000</v>
      </c>
      <c r="F61" s="61">
        <v>11858</v>
      </c>
      <c r="G61" s="61"/>
      <c r="H61" s="49">
        <f t="shared" si="10"/>
        <v>26858</v>
      </c>
    </row>
    <row r="62" spans="1:8" s="20" customFormat="1" ht="12" customHeight="1">
      <c r="A62" s="38"/>
      <c r="B62" s="75">
        <v>80195</v>
      </c>
      <c r="C62" s="33"/>
      <c r="D62" s="43" t="s">
        <v>41</v>
      </c>
      <c r="E62" s="59">
        <v>19508008.759999994</v>
      </c>
      <c r="F62" s="59">
        <f>SUM(F63,F65,F67)</f>
        <v>1579034.15</v>
      </c>
      <c r="G62" s="59">
        <f>SUM(G63,G65,G67)</f>
        <v>0</v>
      </c>
      <c r="H62" s="45">
        <f t="shared" si="10"/>
        <v>21087042.909999993</v>
      </c>
    </row>
    <row r="63" spans="1:8" s="20" customFormat="1" ht="12" customHeight="1">
      <c r="A63" s="38"/>
      <c r="B63" s="75"/>
      <c r="C63" s="33"/>
      <c r="D63" s="676" t="s">
        <v>54</v>
      </c>
      <c r="E63" s="104">
        <v>142931.22</v>
      </c>
      <c r="F63" s="124">
        <f>SUM(F64:F64)</f>
        <v>149306.15</v>
      </c>
      <c r="G63" s="124">
        <f>SUM(G64:G64)</f>
        <v>0</v>
      </c>
      <c r="H63" s="104">
        <f>SUM(E63+F63-G63)</f>
        <v>292237.37</v>
      </c>
    </row>
    <row r="64" spans="1:8" s="20" customFormat="1" ht="12" customHeight="1">
      <c r="A64" s="38"/>
      <c r="B64" s="75"/>
      <c r="C64" s="33" t="s">
        <v>36</v>
      </c>
      <c r="D64" s="69" t="s">
        <v>37</v>
      </c>
      <c r="E64" s="48">
        <v>142931.22</v>
      </c>
      <c r="F64" s="61">
        <v>149306.15</v>
      </c>
      <c r="G64" s="61"/>
      <c r="H64" s="61">
        <f t="shared" ref="H64" si="11">SUM(E64+F64-G64)</f>
        <v>292237.37</v>
      </c>
    </row>
    <row r="65" spans="1:8" s="20" customFormat="1" ht="12" customHeight="1">
      <c r="A65" s="38"/>
      <c r="B65" s="33"/>
      <c r="C65" s="40"/>
      <c r="D65" s="677" t="s">
        <v>55</v>
      </c>
      <c r="E65" s="673">
        <v>0</v>
      </c>
      <c r="F65" s="124">
        <f>SUM(F66:F66)</f>
        <v>959364</v>
      </c>
      <c r="G65" s="124">
        <f>SUM(G66:G66)</f>
        <v>0</v>
      </c>
      <c r="H65" s="104">
        <f>SUM(E65+F65-G65)</f>
        <v>959364</v>
      </c>
    </row>
    <row r="66" spans="1:8" s="20" customFormat="1" ht="34.5" customHeight="1">
      <c r="A66" s="38"/>
      <c r="B66" s="33"/>
      <c r="C66" s="63">
        <v>2170</v>
      </c>
      <c r="D66" s="79" t="s">
        <v>56</v>
      </c>
      <c r="E66" s="48">
        <v>0</v>
      </c>
      <c r="F66" s="61">
        <v>959364</v>
      </c>
      <c r="G66" s="61"/>
      <c r="H66" s="61">
        <f t="shared" ref="H66:H76" si="12">SUM(E66+F66-G66)</f>
        <v>959364</v>
      </c>
    </row>
    <row r="67" spans="1:8" s="20" customFormat="1" ht="36" customHeight="1">
      <c r="A67" s="38"/>
      <c r="B67" s="33"/>
      <c r="C67" s="50"/>
      <c r="D67" s="678" t="s">
        <v>57</v>
      </c>
      <c r="E67" s="104">
        <v>0</v>
      </c>
      <c r="F67" s="124">
        <f>SUM(F68:F69)</f>
        <v>470364</v>
      </c>
      <c r="G67" s="124">
        <f>SUM(G68:G69)</f>
        <v>0</v>
      </c>
      <c r="H67" s="104">
        <f t="shared" si="12"/>
        <v>470364</v>
      </c>
    </row>
    <row r="68" spans="1:8" s="20" customFormat="1" ht="57" customHeight="1">
      <c r="A68" s="38"/>
      <c r="B68" s="33"/>
      <c r="C68" s="56" t="s">
        <v>46</v>
      </c>
      <c r="D68" s="74" t="s">
        <v>47</v>
      </c>
      <c r="E68" s="49">
        <v>0</v>
      </c>
      <c r="F68" s="49">
        <v>388144.38</v>
      </c>
      <c r="G68" s="80"/>
      <c r="H68" s="49">
        <f t="shared" si="12"/>
        <v>388144.38</v>
      </c>
    </row>
    <row r="69" spans="1:8" s="20" customFormat="1" ht="57" customHeight="1">
      <c r="A69" s="38"/>
      <c r="B69" s="33"/>
      <c r="C69" s="56" t="s">
        <v>48</v>
      </c>
      <c r="D69" s="74" t="s">
        <v>47</v>
      </c>
      <c r="E69" s="49">
        <v>0</v>
      </c>
      <c r="F69" s="49">
        <v>82219.62</v>
      </c>
      <c r="G69" s="80"/>
      <c r="H69" s="49">
        <f t="shared" si="12"/>
        <v>82219.62</v>
      </c>
    </row>
    <row r="70" spans="1:8" s="20" customFormat="1" ht="12" customHeight="1" thickBot="1">
      <c r="A70" s="40" t="s">
        <v>58</v>
      </c>
      <c r="B70" s="38"/>
      <c r="C70" s="40"/>
      <c r="D70" s="41" t="s">
        <v>59</v>
      </c>
      <c r="E70" s="37">
        <v>75500</v>
      </c>
      <c r="F70" s="66">
        <f>SUM(F71)</f>
        <v>22184</v>
      </c>
      <c r="G70" s="66">
        <f>SUM(G71)</f>
        <v>0</v>
      </c>
      <c r="H70" s="37">
        <f t="shared" si="12"/>
        <v>97684</v>
      </c>
    </row>
    <row r="71" spans="1:8" s="20" customFormat="1" ht="12" customHeight="1" thickTop="1">
      <c r="A71" s="22"/>
      <c r="B71" s="46">
        <v>85154</v>
      </c>
      <c r="C71" s="81"/>
      <c r="D71" s="68" t="s">
        <v>60</v>
      </c>
      <c r="E71" s="59">
        <v>75500</v>
      </c>
      <c r="F71" s="59">
        <f>SUM(F72)</f>
        <v>22184</v>
      </c>
      <c r="G71" s="59">
        <f>SUM(G72)</f>
        <v>0</v>
      </c>
      <c r="H71" s="45">
        <f t="shared" si="12"/>
        <v>97684</v>
      </c>
    </row>
    <row r="72" spans="1:8" s="20" customFormat="1" ht="12" customHeight="1">
      <c r="A72" s="38"/>
      <c r="B72" s="42"/>
      <c r="C72" s="33"/>
      <c r="D72" s="679" t="s">
        <v>61</v>
      </c>
      <c r="E72" s="76">
        <v>75500</v>
      </c>
      <c r="F72" s="76">
        <f>SUM(F73:F76)</f>
        <v>22184</v>
      </c>
      <c r="G72" s="76">
        <f>SUM(G73:G76)</f>
        <v>0</v>
      </c>
      <c r="H72" s="104">
        <f t="shared" si="12"/>
        <v>97684</v>
      </c>
    </row>
    <row r="73" spans="1:8" s="20" customFormat="1" ht="22.5" customHeight="1">
      <c r="A73" s="38"/>
      <c r="B73" s="42"/>
      <c r="C73" s="56" t="s">
        <v>62</v>
      </c>
      <c r="D73" s="60" t="s">
        <v>63</v>
      </c>
      <c r="E73" s="80">
        <v>0</v>
      </c>
      <c r="F73" s="61">
        <v>1325</v>
      </c>
      <c r="G73" s="61"/>
      <c r="H73" s="49">
        <f t="shared" si="12"/>
        <v>1325</v>
      </c>
    </row>
    <row r="74" spans="1:8" s="20" customFormat="1" ht="12" customHeight="1">
      <c r="A74" s="38"/>
      <c r="B74" s="42"/>
      <c r="C74" s="50" t="s">
        <v>20</v>
      </c>
      <c r="D74" s="51" t="s">
        <v>21</v>
      </c>
      <c r="E74" s="48">
        <v>75000</v>
      </c>
      <c r="F74" s="61">
        <v>20190</v>
      </c>
      <c r="G74" s="61"/>
      <c r="H74" s="49">
        <f t="shared" si="12"/>
        <v>95190</v>
      </c>
    </row>
    <row r="75" spans="1:8" s="20" customFormat="1" ht="12" customHeight="1">
      <c r="A75" s="38"/>
      <c r="B75" s="42"/>
      <c r="C75" s="50" t="s">
        <v>22</v>
      </c>
      <c r="D75" s="52" t="s">
        <v>23</v>
      </c>
      <c r="E75" s="80">
        <v>0</v>
      </c>
      <c r="F75" s="61">
        <v>640</v>
      </c>
      <c r="G75" s="61"/>
      <c r="H75" s="49">
        <f t="shared" si="12"/>
        <v>640</v>
      </c>
    </row>
    <row r="76" spans="1:8" s="20" customFormat="1" ht="12" customHeight="1">
      <c r="A76" s="38"/>
      <c r="B76" s="42"/>
      <c r="C76" s="50" t="s">
        <v>24</v>
      </c>
      <c r="D76" s="58" t="s">
        <v>25</v>
      </c>
      <c r="E76" s="80">
        <v>0</v>
      </c>
      <c r="F76" s="61">
        <v>29</v>
      </c>
      <c r="G76" s="61"/>
      <c r="H76" s="49">
        <f t="shared" si="12"/>
        <v>29</v>
      </c>
    </row>
    <row r="77" spans="1:8" s="20" customFormat="1" ht="12" customHeight="1" thickBot="1">
      <c r="A77" s="39">
        <v>855</v>
      </c>
      <c r="B77" s="38"/>
      <c r="C77" s="40"/>
      <c r="D77" s="41" t="s">
        <v>64</v>
      </c>
      <c r="E77" s="66">
        <v>16112003.129999999</v>
      </c>
      <c r="F77" s="66">
        <f>SUM(F78)</f>
        <v>24333</v>
      </c>
      <c r="G77" s="66">
        <f>SUM(G78)</f>
        <v>0</v>
      </c>
      <c r="H77" s="66">
        <f>SUM(E77+F77-G77)</f>
        <v>16136336.129999999</v>
      </c>
    </row>
    <row r="78" spans="1:8" s="20" customFormat="1" ht="12" customHeight="1" thickTop="1">
      <c r="A78" s="38"/>
      <c r="B78" s="75">
        <v>85595</v>
      </c>
      <c r="C78" s="33"/>
      <c r="D78" s="43" t="s">
        <v>41</v>
      </c>
      <c r="E78" s="45">
        <v>875824.77</v>
      </c>
      <c r="F78" s="59">
        <f>SUM(F79,F81)</f>
        <v>24333</v>
      </c>
      <c r="G78" s="59">
        <f>SUM(G79,G81)</f>
        <v>0</v>
      </c>
      <c r="H78" s="45">
        <f>SUM(E78+F78-G78)</f>
        <v>900157.77</v>
      </c>
    </row>
    <row r="79" spans="1:8" s="20" customFormat="1" ht="12" customHeight="1">
      <c r="A79" s="38"/>
      <c r="B79" s="75"/>
      <c r="C79" s="40"/>
      <c r="D79" s="674" t="s">
        <v>65</v>
      </c>
      <c r="E79" s="673">
        <v>130298</v>
      </c>
      <c r="F79" s="124">
        <f>SUM(F80)</f>
        <v>20153</v>
      </c>
      <c r="G79" s="124">
        <f>SUM(G80)</f>
        <v>0</v>
      </c>
      <c r="H79" s="104">
        <f>SUM(E79+F79-G79)</f>
        <v>150451</v>
      </c>
    </row>
    <row r="80" spans="1:8" s="20" customFormat="1" ht="12.75" customHeight="1">
      <c r="A80" s="38"/>
      <c r="B80" s="75"/>
      <c r="C80" s="54" t="s">
        <v>28</v>
      </c>
      <c r="D80" s="82" t="s">
        <v>66</v>
      </c>
      <c r="E80" s="48">
        <v>110298</v>
      </c>
      <c r="F80" s="61">
        <v>20153</v>
      </c>
      <c r="G80" s="61"/>
      <c r="H80" s="61">
        <f t="shared" ref="H80" si="13">SUM(E80+F80-G80)</f>
        <v>130451</v>
      </c>
    </row>
    <row r="81" spans="1:8" s="20" customFormat="1" ht="12" customHeight="1">
      <c r="A81" s="38"/>
      <c r="B81" s="75"/>
      <c r="C81" s="40"/>
      <c r="D81" s="674" t="s">
        <v>67</v>
      </c>
      <c r="E81" s="673">
        <v>437</v>
      </c>
      <c r="F81" s="124">
        <f>SUM(F82:F82)</f>
        <v>4180</v>
      </c>
      <c r="G81" s="124">
        <f>SUM(G82:G82)</f>
        <v>0</v>
      </c>
      <c r="H81" s="104">
        <f>SUM(E81+F81-G81)</f>
        <v>4617</v>
      </c>
    </row>
    <row r="82" spans="1:8" s="20" customFormat="1" ht="12" customHeight="1">
      <c r="A82" s="38"/>
      <c r="B82" s="75"/>
      <c r="C82" s="50" t="s">
        <v>24</v>
      </c>
      <c r="D82" s="58" t="s">
        <v>25</v>
      </c>
      <c r="E82" s="48">
        <v>406</v>
      </c>
      <c r="F82" s="61">
        <v>4180</v>
      </c>
      <c r="G82" s="83"/>
      <c r="H82" s="61">
        <f t="shared" ref="H82:H92" si="14">SUM(E82+F82-G82)</f>
        <v>4586</v>
      </c>
    </row>
    <row r="83" spans="1:8" s="20" customFormat="1" ht="12" customHeight="1" thickBot="1">
      <c r="A83" s="39">
        <v>900</v>
      </c>
      <c r="B83" s="84"/>
      <c r="C83" s="85"/>
      <c r="D83" s="86" t="s">
        <v>68</v>
      </c>
      <c r="E83" s="87">
        <v>45312289.239999995</v>
      </c>
      <c r="F83" s="87">
        <f>SUM(F84,F88,F91)</f>
        <v>38134.1</v>
      </c>
      <c r="G83" s="87">
        <f>SUM(G84,G88,G91)</f>
        <v>42500</v>
      </c>
      <c r="H83" s="37">
        <f t="shared" si="14"/>
        <v>45307923.339999996</v>
      </c>
    </row>
    <row r="84" spans="1:8" s="20" customFormat="1" ht="12" customHeight="1" thickTop="1">
      <c r="A84" s="39"/>
      <c r="B84" s="88">
        <v>90001</v>
      </c>
      <c r="C84" s="89"/>
      <c r="D84" s="68" t="s">
        <v>69</v>
      </c>
      <c r="E84" s="44">
        <v>45320</v>
      </c>
      <c r="F84" s="44">
        <f>SUM(F85)</f>
        <v>14000</v>
      </c>
      <c r="G84" s="44">
        <f>SUM(G85)</f>
        <v>36000</v>
      </c>
      <c r="H84" s="45">
        <f>SUM(E84+F84-G84)</f>
        <v>23320</v>
      </c>
    </row>
    <row r="85" spans="1:8" s="20" customFormat="1" ht="12" customHeight="1">
      <c r="A85" s="39"/>
      <c r="B85" s="42"/>
      <c r="C85" s="46"/>
      <c r="D85" s="672" t="s">
        <v>17</v>
      </c>
      <c r="E85" s="104">
        <v>36220</v>
      </c>
      <c r="F85" s="104">
        <f>SUM(F86:F87)</f>
        <v>14000</v>
      </c>
      <c r="G85" s="104">
        <f>SUM(G86:G87)</f>
        <v>36000</v>
      </c>
      <c r="H85" s="104">
        <f>SUM(E85+F85-G85)</f>
        <v>14220</v>
      </c>
    </row>
    <row r="86" spans="1:8" s="20" customFormat="1" ht="23.25" customHeight="1">
      <c r="A86" s="39"/>
      <c r="B86" s="39"/>
      <c r="C86" s="56" t="s">
        <v>70</v>
      </c>
      <c r="D86" s="57" t="s">
        <v>71</v>
      </c>
      <c r="E86" s="48">
        <v>36220</v>
      </c>
      <c r="F86" s="48"/>
      <c r="G86" s="48">
        <v>36000</v>
      </c>
      <c r="H86" s="49">
        <f>SUM(E86+F86-G86)</f>
        <v>220</v>
      </c>
    </row>
    <row r="87" spans="1:8" s="20" customFormat="1" ht="12" customHeight="1">
      <c r="A87" s="39"/>
      <c r="B87" s="32"/>
      <c r="C87" s="33" t="s">
        <v>18</v>
      </c>
      <c r="D87" s="47" t="s">
        <v>19</v>
      </c>
      <c r="E87" s="48">
        <v>0</v>
      </c>
      <c r="F87" s="48">
        <v>14000</v>
      </c>
      <c r="G87" s="48"/>
      <c r="H87" s="49">
        <f>SUM(E87+F87-G87)</f>
        <v>14000</v>
      </c>
    </row>
    <row r="88" spans="1:8" s="20" customFormat="1" ht="12" customHeight="1">
      <c r="A88" s="39"/>
      <c r="B88" s="46">
        <v>90015</v>
      </c>
      <c r="C88" s="81"/>
      <c r="D88" s="68" t="s">
        <v>72</v>
      </c>
      <c r="E88" s="45">
        <v>892342.51</v>
      </c>
      <c r="F88" s="59">
        <f t="shared" ref="F88:G88" si="15">SUM(F89)</f>
        <v>17134.099999999999</v>
      </c>
      <c r="G88" s="59">
        <f t="shared" si="15"/>
        <v>0</v>
      </c>
      <c r="H88" s="45">
        <f t="shared" si="14"/>
        <v>909476.61</v>
      </c>
    </row>
    <row r="89" spans="1:8" s="20" customFormat="1" ht="12" customHeight="1">
      <c r="A89" s="39"/>
      <c r="B89" s="46"/>
      <c r="C89" s="50"/>
      <c r="D89" s="680" t="s">
        <v>73</v>
      </c>
      <c r="E89" s="673">
        <v>4600</v>
      </c>
      <c r="F89" s="673">
        <f>SUM(F90:F90)</f>
        <v>17134.099999999999</v>
      </c>
      <c r="G89" s="673">
        <f>SUM(G90:G90)</f>
        <v>0</v>
      </c>
      <c r="H89" s="673">
        <f t="shared" si="14"/>
        <v>21734.1</v>
      </c>
    </row>
    <row r="90" spans="1:8" s="20" customFormat="1" ht="12" customHeight="1">
      <c r="A90" s="39"/>
      <c r="B90" s="90"/>
      <c r="C90" s="50" t="s">
        <v>36</v>
      </c>
      <c r="D90" s="58" t="s">
        <v>37</v>
      </c>
      <c r="E90" s="48">
        <v>100</v>
      </c>
      <c r="F90" s="61">
        <v>17134.099999999999</v>
      </c>
      <c r="G90" s="61"/>
      <c r="H90" s="48">
        <f t="shared" si="14"/>
        <v>17234.099999999999</v>
      </c>
    </row>
    <row r="91" spans="1:8" s="20" customFormat="1" ht="12" customHeight="1">
      <c r="A91" s="39"/>
      <c r="B91" s="42">
        <v>90095</v>
      </c>
      <c r="C91" s="40"/>
      <c r="D91" s="65" t="s">
        <v>41</v>
      </c>
      <c r="E91" s="45">
        <v>256200</v>
      </c>
      <c r="F91" s="45">
        <f>SUM(F92,F94)</f>
        <v>7000</v>
      </c>
      <c r="G91" s="45">
        <f>SUM(G92,G94)</f>
        <v>6500</v>
      </c>
      <c r="H91" s="45">
        <f t="shared" si="14"/>
        <v>256700</v>
      </c>
    </row>
    <row r="92" spans="1:8" s="20" customFormat="1" ht="12" customHeight="1">
      <c r="A92" s="39"/>
      <c r="B92" s="42"/>
      <c r="C92" s="46"/>
      <c r="D92" s="672" t="s">
        <v>17</v>
      </c>
      <c r="E92" s="673">
        <v>16100</v>
      </c>
      <c r="F92" s="673">
        <f>SUM(F93:F93)</f>
        <v>7000</v>
      </c>
      <c r="G92" s="673">
        <f>SUM(G93:G93)</f>
        <v>0</v>
      </c>
      <c r="H92" s="673">
        <f t="shared" si="14"/>
        <v>23100</v>
      </c>
    </row>
    <row r="93" spans="1:8" s="20" customFormat="1" ht="12" customHeight="1">
      <c r="A93" s="39"/>
      <c r="B93" s="42"/>
      <c r="C93" s="50" t="s">
        <v>24</v>
      </c>
      <c r="D93" s="58" t="s">
        <v>25</v>
      </c>
      <c r="E93" s="80">
        <v>3000</v>
      </c>
      <c r="F93" s="91">
        <v>7000</v>
      </c>
      <c r="G93" s="80"/>
      <c r="H93" s="80">
        <f>SUM(E93+F93-G93)</f>
        <v>10000</v>
      </c>
    </row>
    <row r="94" spans="1:8" s="20" customFormat="1" ht="12" customHeight="1">
      <c r="A94" s="39"/>
      <c r="B94" s="90"/>
      <c r="C94" s="46"/>
      <c r="D94" s="672" t="s">
        <v>74</v>
      </c>
      <c r="E94" s="673">
        <v>240100</v>
      </c>
      <c r="F94" s="673">
        <f>SUM(F95:F95)</f>
        <v>0</v>
      </c>
      <c r="G94" s="673">
        <f>SUM(G95:G95)</f>
        <v>6500</v>
      </c>
      <c r="H94" s="673">
        <f t="shared" ref="H94" si="16">SUM(E94+F94-G94)</f>
        <v>233600</v>
      </c>
    </row>
    <row r="95" spans="1:8" s="20" customFormat="1" ht="12" customHeight="1">
      <c r="A95" s="92"/>
      <c r="B95" s="93"/>
      <c r="C95" s="94" t="s">
        <v>26</v>
      </c>
      <c r="D95" s="64" t="s">
        <v>536</v>
      </c>
      <c r="E95" s="44">
        <v>120000</v>
      </c>
      <c r="F95" s="95"/>
      <c r="G95" s="95">
        <v>6500</v>
      </c>
      <c r="H95" s="59">
        <f>SUM(E95+F95-G95)</f>
        <v>113500</v>
      </c>
    </row>
    <row r="96" spans="1:8" s="20" customFormat="1" ht="21.75" customHeight="1" thickBot="1">
      <c r="A96" s="75"/>
      <c r="B96" s="75"/>
      <c r="C96" s="33"/>
      <c r="D96" s="34" t="s">
        <v>75</v>
      </c>
      <c r="E96" s="35">
        <v>1350516111.6299996</v>
      </c>
      <c r="F96" s="35">
        <f>SUM(F97)</f>
        <v>11021662.74</v>
      </c>
      <c r="G96" s="35">
        <f>SUM(G97)</f>
        <v>8189770</v>
      </c>
      <c r="H96" s="35">
        <f t="shared" ref="H96:H97" si="17">SUM(E96+F96-G96)</f>
        <v>1353348004.3699996</v>
      </c>
    </row>
    <row r="97" spans="1:8" s="20" customFormat="1" ht="19.5" customHeight="1" thickBot="1">
      <c r="A97" s="75"/>
      <c r="B97" s="75"/>
      <c r="C97" s="33"/>
      <c r="D97" s="36" t="s">
        <v>76</v>
      </c>
      <c r="E97" s="37">
        <v>1264255313.74</v>
      </c>
      <c r="F97" s="37">
        <f>SUM(F98,F111,F121,F131,F135,F150,F156,F253,F264,F276,F287,F299,F311,F324,F337)</f>
        <v>11021662.74</v>
      </c>
      <c r="G97" s="37">
        <f>SUM(G98,G111,G121,G131,G135,G150,G156,G253,G264,G276,G287,G299,G311,G324,G337)</f>
        <v>8189770</v>
      </c>
      <c r="H97" s="37">
        <f t="shared" si="17"/>
        <v>1267087206.48</v>
      </c>
    </row>
    <row r="98" spans="1:8" s="20" customFormat="1" ht="17.25" customHeight="1" thickTop="1" thickBot="1">
      <c r="A98" s="38">
        <v>600</v>
      </c>
      <c r="B98" s="38"/>
      <c r="C98" s="40"/>
      <c r="D98" s="41" t="s">
        <v>15</v>
      </c>
      <c r="E98" s="37">
        <v>185335973.63999999</v>
      </c>
      <c r="F98" s="37">
        <f>SUM(F99,F102,F105,F108)</f>
        <v>5864400</v>
      </c>
      <c r="G98" s="37">
        <f>SUM(G99,G102,G105,G108)</f>
        <v>6075252</v>
      </c>
      <c r="H98" s="37">
        <f>SUM(E98+F98-G98)</f>
        <v>185125121.63999999</v>
      </c>
    </row>
    <row r="99" spans="1:8" s="20" customFormat="1" ht="12" customHeight="1" thickTop="1">
      <c r="A99" s="38"/>
      <c r="B99" s="75">
        <v>60004</v>
      </c>
      <c r="C99" s="33"/>
      <c r="D99" s="43" t="s">
        <v>16</v>
      </c>
      <c r="E99" s="44">
        <v>59157729.019999996</v>
      </c>
      <c r="F99" s="44">
        <f>SUM(F100)</f>
        <v>0</v>
      </c>
      <c r="G99" s="44">
        <f>SUM(G100)</f>
        <v>70000</v>
      </c>
      <c r="H99" s="45">
        <f t="shared" ref="H99" si="18">SUM(E99+F99-G99)</f>
        <v>59087729.019999996</v>
      </c>
    </row>
    <row r="100" spans="1:8" s="20" customFormat="1" ht="12" customHeight="1">
      <c r="A100" s="38"/>
      <c r="B100" s="75"/>
      <c r="C100" s="33"/>
      <c r="D100" s="672" t="s">
        <v>17</v>
      </c>
      <c r="E100" s="673">
        <v>697032.5</v>
      </c>
      <c r="F100" s="124">
        <f>SUM(F101:F101)</f>
        <v>0</v>
      </c>
      <c r="G100" s="124">
        <f>SUM(G101:G101)</f>
        <v>70000</v>
      </c>
      <c r="H100" s="104">
        <f>SUM(E100+F100-G100)</f>
        <v>627032.5</v>
      </c>
    </row>
    <row r="101" spans="1:8" s="20" customFormat="1" ht="12" customHeight="1">
      <c r="A101" s="38"/>
      <c r="B101" s="75"/>
      <c r="C101" s="75">
        <v>6050</v>
      </c>
      <c r="D101" s="69" t="s">
        <v>77</v>
      </c>
      <c r="E101" s="48">
        <v>260000</v>
      </c>
      <c r="F101" s="61"/>
      <c r="G101" s="61">
        <v>70000</v>
      </c>
      <c r="H101" s="49">
        <f t="shared" ref="H101:H102" si="19">SUM(E101+F101-G101)</f>
        <v>190000</v>
      </c>
    </row>
    <row r="102" spans="1:8" s="20" customFormat="1" ht="12" customHeight="1">
      <c r="A102" s="38"/>
      <c r="B102" s="75">
        <v>60015</v>
      </c>
      <c r="C102" s="40"/>
      <c r="D102" s="53" t="s">
        <v>27</v>
      </c>
      <c r="E102" s="44">
        <v>64979496.780000001</v>
      </c>
      <c r="F102" s="44">
        <f>SUM(F103)</f>
        <v>0</v>
      </c>
      <c r="G102" s="44">
        <f>SUM(G103)</f>
        <v>1670000</v>
      </c>
      <c r="H102" s="45">
        <f t="shared" si="19"/>
        <v>63309496.780000001</v>
      </c>
    </row>
    <row r="103" spans="1:8" s="20" customFormat="1" ht="12" customHeight="1">
      <c r="A103" s="38"/>
      <c r="B103" s="75"/>
      <c r="C103" s="33"/>
      <c r="D103" s="672" t="s">
        <v>17</v>
      </c>
      <c r="E103" s="104">
        <v>41010706</v>
      </c>
      <c r="F103" s="76">
        <f>SUM(F104:F104)</f>
        <v>0</v>
      </c>
      <c r="G103" s="76">
        <f>SUM(G104:G104)</f>
        <v>1670000</v>
      </c>
      <c r="H103" s="673">
        <f>SUM(E103+F103-G103)</f>
        <v>39340706</v>
      </c>
    </row>
    <row r="104" spans="1:8" s="20" customFormat="1" ht="12" customHeight="1">
      <c r="A104" s="38"/>
      <c r="B104" s="75"/>
      <c r="C104" s="75">
        <v>6050</v>
      </c>
      <c r="D104" s="69" t="s">
        <v>77</v>
      </c>
      <c r="E104" s="96">
        <v>13576000</v>
      </c>
      <c r="F104" s="96"/>
      <c r="G104" s="96">
        <f>850000+320000+500000</f>
        <v>1670000</v>
      </c>
      <c r="H104" s="96">
        <f t="shared" ref="H104:H108" si="20">SUM(E104+F104-G104)</f>
        <v>11906000</v>
      </c>
    </row>
    <row r="105" spans="1:8" s="20" customFormat="1" ht="12" customHeight="1">
      <c r="A105" s="38"/>
      <c r="B105" s="42">
        <v>60016</v>
      </c>
      <c r="C105" s="33"/>
      <c r="D105" s="43" t="s">
        <v>38</v>
      </c>
      <c r="E105" s="44">
        <v>36470344.840000004</v>
      </c>
      <c r="F105" s="44">
        <f>SUM(F106)</f>
        <v>5864400</v>
      </c>
      <c r="G105" s="44">
        <f>SUM(G106)</f>
        <v>4205252</v>
      </c>
      <c r="H105" s="45">
        <f t="shared" ref="H105" si="21">SUM(E105+F105-G105)</f>
        <v>38129492.840000004</v>
      </c>
    </row>
    <row r="106" spans="1:8" s="20" customFormat="1" ht="12" customHeight="1">
      <c r="A106" s="38"/>
      <c r="B106" s="42"/>
      <c r="C106" s="33"/>
      <c r="D106" s="672" t="s">
        <v>17</v>
      </c>
      <c r="E106" s="104">
        <v>35881344.840000004</v>
      </c>
      <c r="F106" s="76">
        <f>SUM(F107:F107)</f>
        <v>5864400</v>
      </c>
      <c r="G106" s="76">
        <f>SUM(G107:G107)</f>
        <v>4205252</v>
      </c>
      <c r="H106" s="673">
        <f>SUM(E106+F106-G106)</f>
        <v>37540492.840000004</v>
      </c>
    </row>
    <row r="107" spans="1:8" s="20" customFormat="1" ht="12" customHeight="1">
      <c r="A107" s="38"/>
      <c r="B107" s="97"/>
      <c r="C107" s="75">
        <v>6050</v>
      </c>
      <c r="D107" s="69" t="s">
        <v>77</v>
      </c>
      <c r="E107" s="96">
        <v>30819434.840000004</v>
      </c>
      <c r="F107" s="96">
        <f>17400+5847000</f>
        <v>5864400</v>
      </c>
      <c r="G107" s="96">
        <f>347852+17400+500000+280000+400000+60000+2100000+500000</f>
        <v>4205252</v>
      </c>
      <c r="H107" s="96">
        <f t="shared" ref="H107" si="22">SUM(E107+F107-G107)</f>
        <v>32478582.840000004</v>
      </c>
    </row>
    <row r="108" spans="1:8" s="20" customFormat="1" ht="12" customHeight="1">
      <c r="A108" s="38"/>
      <c r="B108" s="98">
        <v>60017</v>
      </c>
      <c r="C108" s="98"/>
      <c r="D108" s="99" t="s">
        <v>39</v>
      </c>
      <c r="E108" s="44">
        <v>1020840.5</v>
      </c>
      <c r="F108" s="44">
        <f>SUM(F109)</f>
        <v>0</v>
      </c>
      <c r="G108" s="44">
        <f>SUM(G109)</f>
        <v>130000</v>
      </c>
      <c r="H108" s="45">
        <f t="shared" si="20"/>
        <v>890840.5</v>
      </c>
    </row>
    <row r="109" spans="1:8" s="20" customFormat="1" ht="12" customHeight="1">
      <c r="A109" s="38"/>
      <c r="B109" s="75"/>
      <c r="C109" s="33"/>
      <c r="D109" s="672" t="s">
        <v>17</v>
      </c>
      <c r="E109" s="673">
        <v>1020840.5</v>
      </c>
      <c r="F109" s="124">
        <f>SUM(F110:F110)</f>
        <v>0</v>
      </c>
      <c r="G109" s="124">
        <f>SUM(G110:G110)</f>
        <v>130000</v>
      </c>
      <c r="H109" s="104">
        <f>SUM(E109+F109-G109)</f>
        <v>890840.5</v>
      </c>
    </row>
    <row r="110" spans="1:8" s="20" customFormat="1" ht="12" customHeight="1">
      <c r="A110" s="38"/>
      <c r="B110" s="75"/>
      <c r="C110" s="75">
        <v>6050</v>
      </c>
      <c r="D110" s="69" t="s">
        <v>77</v>
      </c>
      <c r="E110" s="48">
        <v>500000</v>
      </c>
      <c r="F110" s="61"/>
      <c r="G110" s="61">
        <v>130000</v>
      </c>
      <c r="H110" s="49">
        <f t="shared" ref="H110" si="23">SUM(E110+F110-G110)</f>
        <v>370000</v>
      </c>
    </row>
    <row r="111" spans="1:8" s="20" customFormat="1" ht="12" customHeight="1" thickBot="1">
      <c r="A111" s="100">
        <v>630</v>
      </c>
      <c r="B111" s="101"/>
      <c r="C111" s="100"/>
      <c r="D111" s="102" t="s">
        <v>78</v>
      </c>
      <c r="E111" s="37">
        <v>2619767.1399999997</v>
      </c>
      <c r="F111" s="37">
        <f>SUM(F112)</f>
        <v>0</v>
      </c>
      <c r="G111" s="37">
        <f t="shared" ref="G111" si="24">SUM(G112)</f>
        <v>99300</v>
      </c>
      <c r="H111" s="37">
        <f>SUM(E111+F111-G111)</f>
        <v>2520467.1399999997</v>
      </c>
    </row>
    <row r="112" spans="1:8" s="20" customFormat="1" ht="12" customHeight="1" thickTop="1">
      <c r="A112" s="67"/>
      <c r="B112" s="46">
        <v>63003</v>
      </c>
      <c r="C112" s="81"/>
      <c r="D112" s="68" t="s">
        <v>79</v>
      </c>
      <c r="E112" s="44">
        <v>2539767.1399999997</v>
      </c>
      <c r="F112" s="44">
        <f>SUM(F113)</f>
        <v>0</v>
      </c>
      <c r="G112" s="44">
        <f>SUM(G113)</f>
        <v>99300</v>
      </c>
      <c r="H112" s="45">
        <f>SUM(E112+F112-G112)</f>
        <v>2440467.1399999997</v>
      </c>
    </row>
    <row r="113" spans="1:8" s="20" customFormat="1" ht="12" customHeight="1">
      <c r="A113" s="38"/>
      <c r="B113" s="75"/>
      <c r="C113" s="103"/>
      <c r="D113" s="679" t="s">
        <v>80</v>
      </c>
      <c r="E113" s="104">
        <v>2524767.1399999997</v>
      </c>
      <c r="F113" s="104">
        <f>SUM(F114:F120)</f>
        <v>0</v>
      </c>
      <c r="G113" s="104">
        <f>SUM(G114:G120)</f>
        <v>99300</v>
      </c>
      <c r="H113" s="104">
        <f>SUM(E113+F113-G113)</f>
        <v>2425467.1399999997</v>
      </c>
    </row>
    <row r="114" spans="1:8" s="20" customFormat="1" ht="12" customHeight="1">
      <c r="A114" s="38"/>
      <c r="B114" s="75"/>
      <c r="C114" s="75">
        <v>3020</v>
      </c>
      <c r="D114" s="69" t="s">
        <v>81</v>
      </c>
      <c r="E114" s="48">
        <v>20000</v>
      </c>
      <c r="F114" s="48"/>
      <c r="G114" s="48">
        <v>7300</v>
      </c>
      <c r="H114" s="49">
        <f t="shared" ref="H114:H128" si="25">SUM(E114+F114-G114)</f>
        <v>12700</v>
      </c>
    </row>
    <row r="115" spans="1:8" s="20" customFormat="1" ht="12" customHeight="1">
      <c r="A115" s="38"/>
      <c r="B115" s="75"/>
      <c r="C115" s="75">
        <v>4040</v>
      </c>
      <c r="D115" s="69" t="s">
        <v>82</v>
      </c>
      <c r="E115" s="48">
        <v>151500</v>
      </c>
      <c r="F115" s="48"/>
      <c r="G115" s="48">
        <v>47500</v>
      </c>
      <c r="H115" s="49">
        <f t="shared" si="25"/>
        <v>104000</v>
      </c>
    </row>
    <row r="116" spans="1:8" s="20" customFormat="1" ht="12" customHeight="1">
      <c r="A116" s="38"/>
      <c r="B116" s="75"/>
      <c r="C116" s="75">
        <v>4270</v>
      </c>
      <c r="D116" s="69" t="s">
        <v>83</v>
      </c>
      <c r="E116" s="48">
        <v>63187</v>
      </c>
      <c r="F116" s="48"/>
      <c r="G116" s="48">
        <v>25000</v>
      </c>
      <c r="H116" s="49">
        <f t="shared" si="25"/>
        <v>38187</v>
      </c>
    </row>
    <row r="117" spans="1:8" s="20" customFormat="1" ht="12" customHeight="1">
      <c r="A117" s="38"/>
      <c r="B117" s="75"/>
      <c r="C117" s="75">
        <v>4360</v>
      </c>
      <c r="D117" s="69" t="s">
        <v>84</v>
      </c>
      <c r="E117" s="48">
        <v>15672</v>
      </c>
      <c r="F117" s="48"/>
      <c r="G117" s="48">
        <v>10000</v>
      </c>
      <c r="H117" s="49">
        <f t="shared" si="25"/>
        <v>5672</v>
      </c>
    </row>
    <row r="118" spans="1:8" s="20" customFormat="1" ht="12" customHeight="1">
      <c r="A118" s="38"/>
      <c r="B118" s="75"/>
      <c r="C118" s="75">
        <v>4410</v>
      </c>
      <c r="D118" s="58" t="s">
        <v>85</v>
      </c>
      <c r="E118" s="48">
        <v>3797</v>
      </c>
      <c r="F118" s="48"/>
      <c r="G118" s="48">
        <v>2500</v>
      </c>
      <c r="H118" s="49">
        <f t="shared" si="25"/>
        <v>1297</v>
      </c>
    </row>
    <row r="119" spans="1:8" s="20" customFormat="1" ht="22.5" customHeight="1">
      <c r="A119" s="38"/>
      <c r="B119" s="75"/>
      <c r="C119" s="63">
        <v>4700</v>
      </c>
      <c r="D119" s="105" t="s">
        <v>86</v>
      </c>
      <c r="E119" s="48">
        <v>1080</v>
      </c>
      <c r="F119" s="48"/>
      <c r="G119" s="48">
        <v>1000</v>
      </c>
      <c r="H119" s="49">
        <f t="shared" si="25"/>
        <v>80</v>
      </c>
    </row>
    <row r="120" spans="1:8" s="20" customFormat="1" ht="12" customHeight="1">
      <c r="A120" s="38"/>
      <c r="B120" s="75"/>
      <c r="C120" s="75">
        <v>4710</v>
      </c>
      <c r="D120" s="58" t="s">
        <v>87</v>
      </c>
      <c r="E120" s="48">
        <v>12000</v>
      </c>
      <c r="F120" s="48"/>
      <c r="G120" s="48">
        <v>6000</v>
      </c>
      <c r="H120" s="49">
        <f t="shared" si="25"/>
        <v>6000</v>
      </c>
    </row>
    <row r="121" spans="1:8" s="20" customFormat="1" ht="12" customHeight="1" thickBot="1">
      <c r="A121" s="38">
        <v>700</v>
      </c>
      <c r="B121" s="38"/>
      <c r="C121" s="40"/>
      <c r="D121" s="41" t="s">
        <v>42</v>
      </c>
      <c r="E121" s="37">
        <v>100316302.09</v>
      </c>
      <c r="F121" s="66">
        <f>SUM(F122,F128)</f>
        <v>689184.63</v>
      </c>
      <c r="G121" s="66">
        <f>SUM(G122,G128)</f>
        <v>0</v>
      </c>
      <c r="H121" s="37">
        <f t="shared" si="25"/>
        <v>101005486.72</v>
      </c>
    </row>
    <row r="122" spans="1:8" s="20" customFormat="1" ht="12" customHeight="1" thickTop="1">
      <c r="A122" s="38"/>
      <c r="B122" s="46">
        <v>70007</v>
      </c>
      <c r="C122" s="67"/>
      <c r="D122" s="68" t="s">
        <v>43</v>
      </c>
      <c r="E122" s="45">
        <v>48375704.090000004</v>
      </c>
      <c r="F122" s="59">
        <f>SUM(F123,F125)</f>
        <v>639184.63</v>
      </c>
      <c r="G122" s="59">
        <f>SUM(G123,G125)</f>
        <v>0</v>
      </c>
      <c r="H122" s="45">
        <f t="shared" si="25"/>
        <v>49014888.720000006</v>
      </c>
    </row>
    <row r="123" spans="1:8" s="20" customFormat="1" ht="12" customHeight="1">
      <c r="A123" s="38"/>
      <c r="B123" s="106"/>
      <c r="C123" s="106"/>
      <c r="D123" s="679" t="s">
        <v>44</v>
      </c>
      <c r="E123" s="673">
        <v>48259804.090000004</v>
      </c>
      <c r="F123" s="124">
        <f>SUM(F124:F124)</f>
        <v>565527.13</v>
      </c>
      <c r="G123" s="124">
        <f>SUM(G124:G124)</f>
        <v>0</v>
      </c>
      <c r="H123" s="104">
        <f>SUM(E123+F123-G123)</f>
        <v>48825331.220000006</v>
      </c>
    </row>
    <row r="124" spans="1:8" s="20" customFormat="1" ht="12" customHeight="1">
      <c r="A124" s="38"/>
      <c r="B124" s="75"/>
      <c r="C124" s="75">
        <v>4270</v>
      </c>
      <c r="D124" s="69" t="s">
        <v>83</v>
      </c>
      <c r="E124" s="48">
        <v>6864302.7199999997</v>
      </c>
      <c r="F124" s="48">
        <v>565527.13</v>
      </c>
      <c r="G124" s="48"/>
      <c r="H124" s="49">
        <f t="shared" ref="H124" si="26">SUM(E124+F124-G124)</f>
        <v>7429829.8499999996</v>
      </c>
    </row>
    <row r="125" spans="1:8" s="20" customFormat="1" ht="33.75" customHeight="1">
      <c r="A125" s="38"/>
      <c r="B125" s="75"/>
      <c r="C125" s="106"/>
      <c r="D125" s="681" t="s">
        <v>88</v>
      </c>
      <c r="E125" s="673">
        <v>0</v>
      </c>
      <c r="F125" s="124">
        <f>SUM(F126:F127)</f>
        <v>73657.5</v>
      </c>
      <c r="G125" s="124">
        <f>SUM(G126:G127)</f>
        <v>0</v>
      </c>
      <c r="H125" s="104">
        <f>SUM(E125+F125-G125)</f>
        <v>73657.5</v>
      </c>
    </row>
    <row r="126" spans="1:8" s="20" customFormat="1" ht="35.25" customHeight="1">
      <c r="A126" s="38"/>
      <c r="B126" s="75"/>
      <c r="C126" s="63">
        <v>2837</v>
      </c>
      <c r="D126" s="57" t="s">
        <v>89</v>
      </c>
      <c r="E126" s="48">
        <v>0</v>
      </c>
      <c r="F126" s="48">
        <v>69974.62</v>
      </c>
      <c r="G126" s="48"/>
      <c r="H126" s="49">
        <f t="shared" ref="H126:H127" si="27">SUM(E126+F126-G126)</f>
        <v>69974.62</v>
      </c>
    </row>
    <row r="127" spans="1:8" s="20" customFormat="1" ht="35.25" customHeight="1">
      <c r="A127" s="38"/>
      <c r="B127" s="75"/>
      <c r="C127" s="63">
        <v>2839</v>
      </c>
      <c r="D127" s="57" t="s">
        <v>89</v>
      </c>
      <c r="E127" s="48">
        <v>0</v>
      </c>
      <c r="F127" s="48">
        <v>3682.88</v>
      </c>
      <c r="G127" s="48"/>
      <c r="H127" s="49">
        <f t="shared" si="27"/>
        <v>3682.88</v>
      </c>
    </row>
    <row r="128" spans="1:8" s="20" customFormat="1" ht="12" customHeight="1">
      <c r="A128" s="38"/>
      <c r="B128" s="46">
        <v>70095</v>
      </c>
      <c r="C128" s="46"/>
      <c r="D128" s="65" t="s">
        <v>41</v>
      </c>
      <c r="E128" s="45">
        <v>44956964.499999993</v>
      </c>
      <c r="F128" s="59">
        <f>SUM(F129)</f>
        <v>50000</v>
      </c>
      <c r="G128" s="59">
        <f>SUM(G129)</f>
        <v>0</v>
      </c>
      <c r="H128" s="45">
        <f t="shared" si="25"/>
        <v>45006964.499999993</v>
      </c>
    </row>
    <row r="129" spans="1:8" s="20" customFormat="1" ht="12" customHeight="1">
      <c r="A129" s="38"/>
      <c r="B129" s="75"/>
      <c r="C129" s="33"/>
      <c r="D129" s="682" t="s">
        <v>90</v>
      </c>
      <c r="E129" s="673">
        <v>42763964.499999993</v>
      </c>
      <c r="F129" s="124">
        <f>SUM(F130:F130)</f>
        <v>50000</v>
      </c>
      <c r="G129" s="124">
        <f>SUM(G130:G130)</f>
        <v>0</v>
      </c>
      <c r="H129" s="104">
        <f>SUM(E129+F129-G129)</f>
        <v>42813964.499999993</v>
      </c>
    </row>
    <row r="130" spans="1:8" s="20" customFormat="1" ht="12" customHeight="1">
      <c r="A130" s="38"/>
      <c r="B130" s="75"/>
      <c r="C130" s="75">
        <v>4170</v>
      </c>
      <c r="D130" s="69" t="s">
        <v>91</v>
      </c>
      <c r="E130" s="48">
        <v>0</v>
      </c>
      <c r="F130" s="61">
        <v>50000</v>
      </c>
      <c r="G130" s="61"/>
      <c r="H130" s="49">
        <f t="shared" ref="H130:H144" si="28">SUM(E130+F130-G130)</f>
        <v>50000</v>
      </c>
    </row>
    <row r="131" spans="1:8" s="20" customFormat="1" ht="12" customHeight="1" thickBot="1">
      <c r="A131" s="38">
        <v>710</v>
      </c>
      <c r="B131" s="39"/>
      <c r="C131" s="40"/>
      <c r="D131" s="41" t="s">
        <v>92</v>
      </c>
      <c r="E131" s="37">
        <v>5658500</v>
      </c>
      <c r="F131" s="66">
        <f>SUM(F132)</f>
        <v>50000</v>
      </c>
      <c r="G131" s="66">
        <f>SUM(G132)</f>
        <v>0</v>
      </c>
      <c r="H131" s="37">
        <f t="shared" si="28"/>
        <v>5708500</v>
      </c>
    </row>
    <row r="132" spans="1:8" s="20" customFormat="1" ht="12" customHeight="1" thickTop="1">
      <c r="A132" s="39"/>
      <c r="B132" s="33" t="s">
        <v>93</v>
      </c>
      <c r="C132" s="62"/>
      <c r="D132" s="65" t="s">
        <v>41</v>
      </c>
      <c r="E132" s="45">
        <v>240000</v>
      </c>
      <c r="F132" s="59">
        <f>SUM(F133)</f>
        <v>50000</v>
      </c>
      <c r="G132" s="59">
        <f>SUM(G133)</f>
        <v>0</v>
      </c>
      <c r="H132" s="45">
        <f t="shared" si="28"/>
        <v>290000</v>
      </c>
    </row>
    <row r="133" spans="1:8" s="20" customFormat="1" ht="12" customHeight="1">
      <c r="A133" s="42"/>
      <c r="B133" s="75"/>
      <c r="C133" s="33"/>
      <c r="D133" s="683" t="s">
        <v>94</v>
      </c>
      <c r="E133" s="673">
        <v>82000</v>
      </c>
      <c r="F133" s="124">
        <f>SUM(F134:F134)</f>
        <v>50000</v>
      </c>
      <c r="G133" s="124">
        <f>SUM(G134:G134)</f>
        <v>0</v>
      </c>
      <c r="H133" s="104">
        <f>SUM(E133+F133-G133)</f>
        <v>132000</v>
      </c>
    </row>
    <row r="134" spans="1:8" s="20" customFormat="1" ht="22.5" customHeight="1">
      <c r="A134" s="42"/>
      <c r="B134" s="75"/>
      <c r="C134" s="63">
        <v>4390</v>
      </c>
      <c r="D134" s="60" t="s">
        <v>95</v>
      </c>
      <c r="E134" s="48">
        <v>50000</v>
      </c>
      <c r="F134" s="61">
        <v>50000</v>
      </c>
      <c r="G134" s="61"/>
      <c r="H134" s="49">
        <f t="shared" ref="H134" si="29">SUM(E134+F134-G134)</f>
        <v>100000</v>
      </c>
    </row>
    <row r="135" spans="1:8" s="20" customFormat="1" ht="12" customHeight="1" thickBot="1">
      <c r="A135" s="38">
        <v>750</v>
      </c>
      <c r="B135" s="38"/>
      <c r="C135" s="40"/>
      <c r="D135" s="41" t="s">
        <v>96</v>
      </c>
      <c r="E135" s="37">
        <v>99321343.279999986</v>
      </c>
      <c r="F135" s="66">
        <f>SUM(F136,F144)</f>
        <v>541996</v>
      </c>
      <c r="G135" s="66">
        <f>SUM(G136,G144)</f>
        <v>291144</v>
      </c>
      <c r="H135" s="37">
        <f t="shared" si="28"/>
        <v>99572195.279999986</v>
      </c>
    </row>
    <row r="136" spans="1:8" s="20" customFormat="1" ht="12" customHeight="1" thickTop="1">
      <c r="A136" s="38"/>
      <c r="B136" s="33" t="s">
        <v>97</v>
      </c>
      <c r="C136" s="75"/>
      <c r="D136" s="43" t="s">
        <v>98</v>
      </c>
      <c r="E136" s="45">
        <v>43134381.919999994</v>
      </c>
      <c r="F136" s="59">
        <f>SUM(F137,F139,F142)</f>
        <v>194144</v>
      </c>
      <c r="G136" s="59">
        <f>SUM(G137,G139,G142)</f>
        <v>154144</v>
      </c>
      <c r="H136" s="45">
        <f>SUM(E136+F136-G136)</f>
        <v>43174381.919999994</v>
      </c>
    </row>
    <row r="137" spans="1:8" s="20" customFormat="1" ht="12" customHeight="1">
      <c r="A137" s="38"/>
      <c r="B137" s="33"/>
      <c r="C137" s="75"/>
      <c r="D137" s="684" t="s">
        <v>99</v>
      </c>
      <c r="E137" s="104">
        <v>38316566.049999997</v>
      </c>
      <c r="F137" s="673">
        <f>SUM(F138:F138)</f>
        <v>40000</v>
      </c>
      <c r="G137" s="673">
        <f>SUM(G138:G138)</f>
        <v>0</v>
      </c>
      <c r="H137" s="673">
        <f t="shared" ref="H137:H143" si="30">SUM(E137+F137-G137)</f>
        <v>38356566.049999997</v>
      </c>
    </row>
    <row r="138" spans="1:8" s="20" customFormat="1" ht="22.5" customHeight="1">
      <c r="A138" s="38"/>
      <c r="B138" s="33"/>
      <c r="C138" s="63">
        <v>4700</v>
      </c>
      <c r="D138" s="55" t="s">
        <v>86</v>
      </c>
      <c r="E138" s="80">
        <v>96203</v>
      </c>
      <c r="F138" s="80">
        <v>40000</v>
      </c>
      <c r="G138" s="107"/>
      <c r="H138" s="80">
        <f t="shared" si="30"/>
        <v>136203</v>
      </c>
    </row>
    <row r="139" spans="1:8" s="20" customFormat="1" ht="12" customHeight="1">
      <c r="A139" s="38"/>
      <c r="B139" s="33"/>
      <c r="C139" s="33"/>
      <c r="D139" s="677" t="s">
        <v>100</v>
      </c>
      <c r="E139" s="104">
        <v>4004551.4699999997</v>
      </c>
      <c r="F139" s="673">
        <f>SUM(F140:F141)</f>
        <v>154144</v>
      </c>
      <c r="G139" s="673">
        <f>SUM(G140:G141)</f>
        <v>114144</v>
      </c>
      <c r="H139" s="673">
        <f t="shared" si="30"/>
        <v>4044551.4699999997</v>
      </c>
    </row>
    <row r="140" spans="1:8" s="20" customFormat="1" ht="12" customHeight="1">
      <c r="A140" s="38"/>
      <c r="B140" s="33"/>
      <c r="C140" s="75">
        <v>4300</v>
      </c>
      <c r="D140" s="69" t="s">
        <v>101</v>
      </c>
      <c r="E140" s="48">
        <v>1886981.47</v>
      </c>
      <c r="F140" s="48"/>
      <c r="G140" s="48">
        <v>114144</v>
      </c>
      <c r="H140" s="49">
        <f t="shared" si="30"/>
        <v>1772837.47</v>
      </c>
    </row>
    <row r="141" spans="1:8" s="20" customFormat="1" ht="12" customHeight="1">
      <c r="A141" s="38"/>
      <c r="B141" s="33"/>
      <c r="C141" s="75">
        <v>6060</v>
      </c>
      <c r="D141" s="69" t="s">
        <v>102</v>
      </c>
      <c r="E141" s="48">
        <v>1056256</v>
      </c>
      <c r="F141" s="61">
        <v>154144</v>
      </c>
      <c r="G141" s="61"/>
      <c r="H141" s="49">
        <f t="shared" si="30"/>
        <v>1210400</v>
      </c>
    </row>
    <row r="142" spans="1:8" s="20" customFormat="1" ht="12" customHeight="1">
      <c r="A142" s="38"/>
      <c r="B142" s="33"/>
      <c r="C142" s="75"/>
      <c r="D142" s="684" t="s">
        <v>103</v>
      </c>
      <c r="E142" s="104">
        <v>57000</v>
      </c>
      <c r="F142" s="673">
        <f>SUM(F143:F143)</f>
        <v>0</v>
      </c>
      <c r="G142" s="673">
        <f>SUM(G143:G143)</f>
        <v>40000</v>
      </c>
      <c r="H142" s="673">
        <f t="shared" si="30"/>
        <v>17000</v>
      </c>
    </row>
    <row r="143" spans="1:8" s="20" customFormat="1" ht="12" customHeight="1">
      <c r="A143" s="38"/>
      <c r="B143" s="33"/>
      <c r="C143" s="75">
        <v>4530</v>
      </c>
      <c r="D143" s="69" t="s">
        <v>104</v>
      </c>
      <c r="E143" s="80">
        <v>57000</v>
      </c>
      <c r="F143" s="80"/>
      <c r="G143" s="107">
        <v>40000</v>
      </c>
      <c r="H143" s="80">
        <f t="shared" si="30"/>
        <v>17000</v>
      </c>
    </row>
    <row r="144" spans="1:8" s="20" customFormat="1" ht="12" customHeight="1">
      <c r="A144" s="38"/>
      <c r="B144" s="46">
        <v>75095</v>
      </c>
      <c r="C144" s="46"/>
      <c r="D144" s="65" t="s">
        <v>41</v>
      </c>
      <c r="E144" s="45">
        <v>36376838.969999999</v>
      </c>
      <c r="F144" s="59">
        <f>SUM(F145,F147)</f>
        <v>347852</v>
      </c>
      <c r="G144" s="59">
        <f>SUM(G145,G147)</f>
        <v>137000</v>
      </c>
      <c r="H144" s="45">
        <f t="shared" si="28"/>
        <v>36587690.969999999</v>
      </c>
    </row>
    <row r="145" spans="1:8" s="20" customFormat="1" ht="12" customHeight="1">
      <c r="A145" s="38"/>
      <c r="B145" s="75"/>
      <c r="C145" s="33"/>
      <c r="D145" s="672" t="s">
        <v>17</v>
      </c>
      <c r="E145" s="673">
        <v>500000</v>
      </c>
      <c r="F145" s="124">
        <f>SUM(F146:F146)</f>
        <v>0</v>
      </c>
      <c r="G145" s="124">
        <f>SUM(G146:G146)</f>
        <v>137000</v>
      </c>
      <c r="H145" s="104">
        <f>SUM(E145+F145-G145)</f>
        <v>363000</v>
      </c>
    </row>
    <row r="146" spans="1:8" s="20" customFormat="1" ht="12" customHeight="1">
      <c r="A146" s="38"/>
      <c r="B146" s="75"/>
      <c r="C146" s="75">
        <v>6050</v>
      </c>
      <c r="D146" s="69" t="s">
        <v>77</v>
      </c>
      <c r="E146" s="48">
        <v>500000</v>
      </c>
      <c r="F146" s="61"/>
      <c r="G146" s="61">
        <v>137000</v>
      </c>
      <c r="H146" s="49">
        <f t="shared" ref="H146:H148" si="31">SUM(E146+F146-G146)</f>
        <v>363000</v>
      </c>
    </row>
    <row r="147" spans="1:8" s="20" customFormat="1" ht="24" customHeight="1">
      <c r="A147" s="38"/>
      <c r="B147" s="75"/>
      <c r="C147" s="75"/>
      <c r="D147" s="685" t="s">
        <v>105</v>
      </c>
      <c r="E147" s="104">
        <v>18789340.530000001</v>
      </c>
      <c r="F147" s="76">
        <f>SUM(F148:F148)</f>
        <v>347852</v>
      </c>
      <c r="G147" s="76">
        <f>SUM(G148:G148)</f>
        <v>0</v>
      </c>
      <c r="H147" s="104">
        <f t="shared" si="31"/>
        <v>19137192.530000001</v>
      </c>
    </row>
    <row r="148" spans="1:8" s="20" customFormat="1" ht="12" customHeight="1">
      <c r="A148" s="70"/>
      <c r="B148" s="108"/>
      <c r="C148" s="109">
        <v>6059</v>
      </c>
      <c r="D148" s="110" t="s">
        <v>77</v>
      </c>
      <c r="E148" s="95">
        <v>15056884.870000001</v>
      </c>
      <c r="F148" s="44">
        <v>347852</v>
      </c>
      <c r="G148" s="44"/>
      <c r="H148" s="45">
        <f t="shared" si="31"/>
        <v>15404736.870000001</v>
      </c>
    </row>
    <row r="149" spans="1:8" s="20" customFormat="1" ht="12" customHeight="1">
      <c r="A149" s="111">
        <v>754</v>
      </c>
      <c r="B149" s="101"/>
      <c r="C149" s="101"/>
      <c r="D149" s="86" t="s">
        <v>106</v>
      </c>
      <c r="E149" s="61"/>
      <c r="F149" s="61"/>
      <c r="G149" s="61"/>
      <c r="H149" s="61"/>
    </row>
    <row r="150" spans="1:8" s="20" customFormat="1" ht="12" customHeight="1" thickBot="1">
      <c r="A150" s="111"/>
      <c r="B150" s="101"/>
      <c r="C150" s="101"/>
      <c r="D150" s="86" t="s">
        <v>107</v>
      </c>
      <c r="E150" s="37">
        <v>8280146.3200000003</v>
      </c>
      <c r="F150" s="66">
        <f>SUM(F151)</f>
        <v>33000</v>
      </c>
      <c r="G150" s="66">
        <f>SUM(G151)</f>
        <v>33000</v>
      </c>
      <c r="H150" s="37">
        <f>SUM(E150+F150-G150)</f>
        <v>8280146.3200000003</v>
      </c>
    </row>
    <row r="151" spans="1:8" s="20" customFormat="1" ht="12" customHeight="1" thickTop="1">
      <c r="A151" s="111"/>
      <c r="B151" s="33" t="s">
        <v>108</v>
      </c>
      <c r="C151" s="75"/>
      <c r="D151" s="43" t="s">
        <v>109</v>
      </c>
      <c r="E151" s="45">
        <v>148500</v>
      </c>
      <c r="F151" s="59">
        <f>SUM(F152)</f>
        <v>33000</v>
      </c>
      <c r="G151" s="59">
        <f>SUM(G152)</f>
        <v>33000</v>
      </c>
      <c r="H151" s="45">
        <f>SUM(E151+F151-G151)</f>
        <v>148500</v>
      </c>
    </row>
    <row r="152" spans="1:8" s="20" customFormat="1" ht="12" customHeight="1">
      <c r="A152" s="111"/>
      <c r="B152" s="33"/>
      <c r="C152" s="50"/>
      <c r="D152" s="682" t="s">
        <v>110</v>
      </c>
      <c r="E152" s="673">
        <v>148500</v>
      </c>
      <c r="F152" s="673">
        <f>SUM(F153:F155)</f>
        <v>33000</v>
      </c>
      <c r="G152" s="673">
        <f>SUM(G153:G155)</f>
        <v>33000</v>
      </c>
      <c r="H152" s="104">
        <f>SUM(E152+F152-G152)</f>
        <v>148500</v>
      </c>
    </row>
    <row r="153" spans="1:8" s="20" customFormat="1" ht="12" customHeight="1">
      <c r="A153" s="111"/>
      <c r="B153" s="33"/>
      <c r="C153" s="75">
        <v>4270</v>
      </c>
      <c r="D153" s="69" t="s">
        <v>83</v>
      </c>
      <c r="E153" s="48">
        <v>52500</v>
      </c>
      <c r="F153" s="48"/>
      <c r="G153" s="48">
        <v>23000</v>
      </c>
      <c r="H153" s="49">
        <f t="shared" ref="H153:H155" si="32">SUM(E153+F153-G153)</f>
        <v>29500</v>
      </c>
    </row>
    <row r="154" spans="1:8" s="20" customFormat="1" ht="12" customHeight="1">
      <c r="A154" s="111"/>
      <c r="B154" s="33"/>
      <c r="C154" s="50">
        <v>4300</v>
      </c>
      <c r="D154" s="58" t="s">
        <v>101</v>
      </c>
      <c r="E154" s="48">
        <v>14500</v>
      </c>
      <c r="F154" s="48">
        <v>3000</v>
      </c>
      <c r="G154" s="48"/>
      <c r="H154" s="49">
        <f t="shared" si="32"/>
        <v>17500</v>
      </c>
    </row>
    <row r="155" spans="1:8" s="20" customFormat="1" ht="12" customHeight="1">
      <c r="A155" s="111"/>
      <c r="B155" s="33"/>
      <c r="C155" s="46">
        <v>6060</v>
      </c>
      <c r="D155" s="112" t="s">
        <v>102</v>
      </c>
      <c r="E155" s="48">
        <v>70000</v>
      </c>
      <c r="F155" s="48">
        <v>30000</v>
      </c>
      <c r="G155" s="48">
        <v>10000</v>
      </c>
      <c r="H155" s="49">
        <f t="shared" si="32"/>
        <v>90000</v>
      </c>
    </row>
    <row r="156" spans="1:8" s="20" customFormat="1" ht="12" customHeight="1" thickBot="1">
      <c r="A156" s="39">
        <v>801</v>
      </c>
      <c r="B156" s="38"/>
      <c r="C156" s="40"/>
      <c r="D156" s="41" t="s">
        <v>49</v>
      </c>
      <c r="E156" s="113">
        <v>467439403.96999991</v>
      </c>
      <c r="F156" s="66">
        <f>SUM(F157,F166,F169,F172,F178,F181,F185,F189,F194,F197,F200,F206,F212,F224,F228)</f>
        <v>2194057.0099999998</v>
      </c>
      <c r="G156" s="66">
        <f>SUM(G157,G166,G169,G172,G178,G181,G185,G189,G194,G197,G200,G206,G212,G224,G228)</f>
        <v>465000</v>
      </c>
      <c r="H156" s="37">
        <f>SUM(E156+F156-G156)</f>
        <v>469168460.9799999</v>
      </c>
    </row>
    <row r="157" spans="1:8" s="20" customFormat="1" ht="12" customHeight="1" thickTop="1">
      <c r="A157" s="39"/>
      <c r="B157" s="75">
        <v>80101</v>
      </c>
      <c r="C157" s="33"/>
      <c r="D157" s="43" t="s">
        <v>111</v>
      </c>
      <c r="E157" s="45">
        <v>125281143.50000001</v>
      </c>
      <c r="F157" s="59">
        <f>SUM(F158)</f>
        <v>106000</v>
      </c>
      <c r="G157" s="59">
        <f>SUM(G158)</f>
        <v>50000</v>
      </c>
      <c r="H157" s="45">
        <f>SUM(E157+F157-G157)</f>
        <v>125337143.50000001</v>
      </c>
    </row>
    <row r="158" spans="1:8" s="20" customFormat="1" ht="12" customHeight="1">
      <c r="A158" s="39"/>
      <c r="B158" s="75"/>
      <c r="C158" s="33"/>
      <c r="D158" s="674" t="s">
        <v>51</v>
      </c>
      <c r="E158" s="673">
        <v>105227682.18000001</v>
      </c>
      <c r="F158" s="673">
        <f>SUM(F159:F165)</f>
        <v>106000</v>
      </c>
      <c r="G158" s="673">
        <f>SUM(G159:G165)</f>
        <v>50000</v>
      </c>
      <c r="H158" s="104">
        <f>SUM(E158+F158-G158)</f>
        <v>105283682.18000001</v>
      </c>
    </row>
    <row r="159" spans="1:8" s="20" customFormat="1" ht="12" customHeight="1">
      <c r="A159" s="39"/>
      <c r="B159" s="75"/>
      <c r="C159" s="75">
        <v>3020</v>
      </c>
      <c r="D159" s="69" t="s">
        <v>81</v>
      </c>
      <c r="E159" s="48">
        <v>426906</v>
      </c>
      <c r="F159" s="48"/>
      <c r="G159" s="48">
        <v>10000</v>
      </c>
      <c r="H159" s="49">
        <f t="shared" ref="H159:H165" si="33">SUM(E159+F159-G159)</f>
        <v>416906</v>
      </c>
    </row>
    <row r="160" spans="1:8" s="20" customFormat="1" ht="12" customHeight="1">
      <c r="A160" s="39"/>
      <c r="B160" s="75"/>
      <c r="C160" s="75">
        <v>4110</v>
      </c>
      <c r="D160" s="69" t="s">
        <v>112</v>
      </c>
      <c r="E160" s="48">
        <v>13333863</v>
      </c>
      <c r="F160" s="48">
        <v>36000</v>
      </c>
      <c r="G160" s="48"/>
      <c r="H160" s="49">
        <f t="shared" si="33"/>
        <v>13369863</v>
      </c>
    </row>
    <row r="161" spans="1:8" s="20" customFormat="1" ht="12" customHeight="1">
      <c r="A161" s="39"/>
      <c r="B161" s="75"/>
      <c r="C161" s="75">
        <v>4210</v>
      </c>
      <c r="D161" s="58" t="s">
        <v>113</v>
      </c>
      <c r="E161" s="48">
        <v>574867.80000000005</v>
      </c>
      <c r="F161" s="48"/>
      <c r="G161" s="48">
        <v>10000</v>
      </c>
      <c r="H161" s="49">
        <f t="shared" si="33"/>
        <v>564867.80000000005</v>
      </c>
    </row>
    <row r="162" spans="1:8" s="20" customFormat="1" ht="12" customHeight="1">
      <c r="A162" s="39"/>
      <c r="B162" s="75"/>
      <c r="C162" s="75">
        <v>4260</v>
      </c>
      <c r="D162" s="69" t="s">
        <v>114</v>
      </c>
      <c r="E162" s="48">
        <v>7325104</v>
      </c>
      <c r="F162" s="48"/>
      <c r="G162" s="48">
        <v>24000</v>
      </c>
      <c r="H162" s="49">
        <f t="shared" si="33"/>
        <v>7301104</v>
      </c>
    </row>
    <row r="163" spans="1:8" s="20" customFormat="1" ht="22.5" customHeight="1">
      <c r="A163" s="39"/>
      <c r="B163" s="75"/>
      <c r="C163" s="63">
        <v>4390</v>
      </c>
      <c r="D163" s="60" t="s">
        <v>95</v>
      </c>
      <c r="E163" s="48">
        <v>39820</v>
      </c>
      <c r="F163" s="48"/>
      <c r="G163" s="48">
        <v>6000</v>
      </c>
      <c r="H163" s="49">
        <f t="shared" si="33"/>
        <v>33820</v>
      </c>
    </row>
    <row r="164" spans="1:8" s="20" customFormat="1" ht="12" customHeight="1">
      <c r="A164" s="39"/>
      <c r="B164" s="75"/>
      <c r="C164" s="75">
        <v>4710</v>
      </c>
      <c r="D164" s="69" t="s">
        <v>87</v>
      </c>
      <c r="E164" s="48">
        <v>273153</v>
      </c>
      <c r="F164" s="48">
        <v>5000</v>
      </c>
      <c r="G164" s="48"/>
      <c r="H164" s="49">
        <f t="shared" si="33"/>
        <v>278153</v>
      </c>
    </row>
    <row r="165" spans="1:8" s="20" customFormat="1" ht="12" customHeight="1">
      <c r="A165" s="39"/>
      <c r="B165" s="75"/>
      <c r="C165" s="46">
        <v>6060</v>
      </c>
      <c r="D165" s="112" t="s">
        <v>102</v>
      </c>
      <c r="E165" s="61">
        <v>68000</v>
      </c>
      <c r="F165" s="61">
        <v>65000</v>
      </c>
      <c r="G165" s="61"/>
      <c r="H165" s="49">
        <f t="shared" si="33"/>
        <v>133000</v>
      </c>
    </row>
    <row r="166" spans="1:8" s="20" customFormat="1" ht="12" customHeight="1">
      <c r="A166" s="39"/>
      <c r="B166" s="75">
        <v>80102</v>
      </c>
      <c r="C166" s="33"/>
      <c r="D166" s="43" t="s">
        <v>115</v>
      </c>
      <c r="E166" s="59">
        <v>17255525.850000001</v>
      </c>
      <c r="F166" s="59">
        <f>SUM(F167)</f>
        <v>60000</v>
      </c>
      <c r="G166" s="59">
        <f>SUM(G167)</f>
        <v>0</v>
      </c>
      <c r="H166" s="45">
        <f>SUM(E166+F166-G166)</f>
        <v>17315525.850000001</v>
      </c>
    </row>
    <row r="167" spans="1:8" s="20" customFormat="1" ht="12" customHeight="1">
      <c r="A167" s="39"/>
      <c r="B167" s="75"/>
      <c r="C167" s="33"/>
      <c r="D167" s="674" t="s">
        <v>51</v>
      </c>
      <c r="E167" s="673">
        <v>16983555.140000001</v>
      </c>
      <c r="F167" s="673">
        <f>SUM(F168:F168)</f>
        <v>60000</v>
      </c>
      <c r="G167" s="673">
        <f>SUM(G168:G168)</f>
        <v>0</v>
      </c>
      <c r="H167" s="104">
        <f>SUM(E167+F167-G167)</f>
        <v>17043555.140000001</v>
      </c>
    </row>
    <row r="168" spans="1:8" s="20" customFormat="1" ht="12" customHeight="1">
      <c r="A168" s="39"/>
      <c r="B168" s="75"/>
      <c r="C168" s="75">
        <v>4110</v>
      </c>
      <c r="D168" s="69" t="s">
        <v>112</v>
      </c>
      <c r="E168" s="48">
        <v>2366609</v>
      </c>
      <c r="F168" s="48">
        <v>60000</v>
      </c>
      <c r="G168" s="48"/>
      <c r="H168" s="49">
        <f t="shared" ref="H168" si="34">SUM(E168+F168-G168)</f>
        <v>2426609</v>
      </c>
    </row>
    <row r="169" spans="1:8" s="20" customFormat="1" ht="12" customHeight="1">
      <c r="A169" s="39"/>
      <c r="B169" s="42">
        <v>80103</v>
      </c>
      <c r="C169" s="33"/>
      <c r="D169" s="114" t="s">
        <v>116</v>
      </c>
      <c r="E169" s="59">
        <v>1085756.48</v>
      </c>
      <c r="F169" s="59">
        <f>SUM(F170)</f>
        <v>0</v>
      </c>
      <c r="G169" s="59">
        <f>SUM(G170)</f>
        <v>10000</v>
      </c>
      <c r="H169" s="45">
        <f>SUM(E169+F169-G169)</f>
        <v>1075756.48</v>
      </c>
    </row>
    <row r="170" spans="1:8" s="20" customFormat="1" ht="12" customHeight="1">
      <c r="A170" s="39"/>
      <c r="B170" s="42"/>
      <c r="C170" s="33"/>
      <c r="D170" s="674" t="s">
        <v>51</v>
      </c>
      <c r="E170" s="673">
        <v>867377.28</v>
      </c>
      <c r="F170" s="673">
        <f>SUM(F171:F171)</f>
        <v>0</v>
      </c>
      <c r="G170" s="673">
        <f>SUM(G171:G171)</f>
        <v>10000</v>
      </c>
      <c r="H170" s="104">
        <f>SUM(E170+F170-G170)</f>
        <v>857377.28000000003</v>
      </c>
    </row>
    <row r="171" spans="1:8" s="20" customFormat="1" ht="12" customHeight="1">
      <c r="A171" s="39"/>
      <c r="B171" s="42"/>
      <c r="C171" s="75">
        <v>4260</v>
      </c>
      <c r="D171" s="69" t="s">
        <v>114</v>
      </c>
      <c r="E171" s="61">
        <v>104878</v>
      </c>
      <c r="F171" s="61"/>
      <c r="G171" s="61">
        <v>10000</v>
      </c>
      <c r="H171" s="49">
        <f t="shared" ref="H171" si="35">SUM(E171+F171-G171)</f>
        <v>94878</v>
      </c>
    </row>
    <row r="172" spans="1:8" s="20" customFormat="1" ht="12" customHeight="1">
      <c r="A172" s="39"/>
      <c r="B172" s="75">
        <v>80104</v>
      </c>
      <c r="C172" s="33"/>
      <c r="D172" s="43" t="s">
        <v>117</v>
      </c>
      <c r="E172" s="59">
        <v>60540166.990000002</v>
      </c>
      <c r="F172" s="59">
        <f>SUM(F173,F175)</f>
        <v>82500</v>
      </c>
      <c r="G172" s="59">
        <f>SUM(G173,G175)</f>
        <v>200000</v>
      </c>
      <c r="H172" s="45">
        <f>SUM(E172+F172-G172)</f>
        <v>60422666.990000002</v>
      </c>
    </row>
    <row r="173" spans="1:8" s="20" customFormat="1" ht="12" customHeight="1">
      <c r="A173" s="39"/>
      <c r="B173" s="42"/>
      <c r="C173" s="33"/>
      <c r="D173" s="678" t="s">
        <v>54</v>
      </c>
      <c r="E173" s="673">
        <v>14075820</v>
      </c>
      <c r="F173" s="673">
        <f>SUM(F174:F174)</f>
        <v>0</v>
      </c>
      <c r="G173" s="673">
        <f>SUM(G174:G174)</f>
        <v>200000</v>
      </c>
      <c r="H173" s="104">
        <f>SUM(E173+F173-G173)</f>
        <v>13875820</v>
      </c>
    </row>
    <row r="174" spans="1:8" s="20" customFormat="1" ht="23.25" customHeight="1">
      <c r="A174" s="39"/>
      <c r="B174" s="42"/>
      <c r="C174" s="54" t="s">
        <v>118</v>
      </c>
      <c r="D174" s="60" t="s">
        <v>119</v>
      </c>
      <c r="E174" s="61">
        <v>9683881.1999999993</v>
      </c>
      <c r="F174" s="48"/>
      <c r="G174" s="48">
        <v>200000</v>
      </c>
      <c r="H174" s="49">
        <f t="shared" ref="H174" si="36">SUM(E174+F174-G174)</f>
        <v>9483881.1999999993</v>
      </c>
    </row>
    <row r="175" spans="1:8" s="20" customFormat="1" ht="12" customHeight="1">
      <c r="A175" s="39"/>
      <c r="B175" s="75"/>
      <c r="C175" s="33"/>
      <c r="D175" s="674" t="s">
        <v>51</v>
      </c>
      <c r="E175" s="673">
        <v>45564110.420000002</v>
      </c>
      <c r="F175" s="673">
        <f>SUM(F176:F177)</f>
        <v>82500</v>
      </c>
      <c r="G175" s="673">
        <f>SUM(G176:G177)</f>
        <v>0</v>
      </c>
      <c r="H175" s="104">
        <f>SUM(E175+F175-G175)</f>
        <v>45646610.420000002</v>
      </c>
    </row>
    <row r="176" spans="1:8" s="20" customFormat="1" ht="12" customHeight="1">
      <c r="A176" s="39"/>
      <c r="B176" s="75"/>
      <c r="C176" s="75">
        <v>4110</v>
      </c>
      <c r="D176" s="69" t="s">
        <v>112</v>
      </c>
      <c r="E176" s="48">
        <v>5591814</v>
      </c>
      <c r="F176" s="48">
        <v>82000</v>
      </c>
      <c r="G176" s="48"/>
      <c r="H176" s="49">
        <f t="shared" ref="H176:H178" si="37">SUM(E176+F176-G176)</f>
        <v>5673814</v>
      </c>
    </row>
    <row r="177" spans="1:8" s="20" customFormat="1" ht="12" customHeight="1">
      <c r="A177" s="39"/>
      <c r="B177" s="75"/>
      <c r="C177" s="75">
        <v>4120</v>
      </c>
      <c r="D177" s="69" t="s">
        <v>120</v>
      </c>
      <c r="E177" s="48">
        <v>800513</v>
      </c>
      <c r="F177" s="48">
        <v>500</v>
      </c>
      <c r="G177" s="48"/>
      <c r="H177" s="49">
        <f t="shared" si="37"/>
        <v>801013</v>
      </c>
    </row>
    <row r="178" spans="1:8" s="20" customFormat="1" ht="12" customHeight="1">
      <c r="A178" s="39"/>
      <c r="B178" s="75">
        <v>80105</v>
      </c>
      <c r="C178" s="33"/>
      <c r="D178" s="43" t="s">
        <v>121</v>
      </c>
      <c r="E178" s="115">
        <v>1450863.39</v>
      </c>
      <c r="F178" s="59">
        <f>SUM(F179)</f>
        <v>10000</v>
      </c>
      <c r="G178" s="59">
        <f>SUM(G179)</f>
        <v>0</v>
      </c>
      <c r="H178" s="45">
        <f t="shared" si="37"/>
        <v>1460863.39</v>
      </c>
    </row>
    <row r="179" spans="1:8" s="20" customFormat="1" ht="12" customHeight="1">
      <c r="A179" s="39"/>
      <c r="B179" s="42"/>
      <c r="C179" s="33"/>
      <c r="D179" s="674" t="s">
        <v>51</v>
      </c>
      <c r="E179" s="673">
        <v>1444225.26</v>
      </c>
      <c r="F179" s="673">
        <f>SUM(F180:F180)</f>
        <v>10000</v>
      </c>
      <c r="G179" s="673">
        <f>SUM(G180:G180)</f>
        <v>0</v>
      </c>
      <c r="H179" s="104">
        <f>SUM(E179+F179-G179)</f>
        <v>1454225.26</v>
      </c>
    </row>
    <row r="180" spans="1:8" s="20" customFormat="1" ht="12" customHeight="1">
      <c r="A180" s="39"/>
      <c r="B180" s="75"/>
      <c r="C180" s="75">
        <v>4110</v>
      </c>
      <c r="D180" s="69" t="s">
        <v>112</v>
      </c>
      <c r="E180" s="48">
        <v>189412</v>
      </c>
      <c r="F180" s="48">
        <v>10000</v>
      </c>
      <c r="G180" s="48"/>
      <c r="H180" s="49">
        <f t="shared" ref="H180" si="38">SUM(E180+F180-G180)</f>
        <v>199412</v>
      </c>
    </row>
    <row r="181" spans="1:8" s="20" customFormat="1" ht="12" customHeight="1">
      <c r="A181" s="39"/>
      <c r="B181" s="42">
        <v>80107</v>
      </c>
      <c r="C181" s="33"/>
      <c r="D181" s="43" t="s">
        <v>122</v>
      </c>
      <c r="E181" s="59">
        <v>8780091.8399999999</v>
      </c>
      <c r="F181" s="59">
        <f>SUM(F182)</f>
        <v>45000</v>
      </c>
      <c r="G181" s="59">
        <f>SUM(G182)</f>
        <v>5000</v>
      </c>
      <c r="H181" s="45">
        <f>SUM(E181+F181-G181)</f>
        <v>8820091.8399999999</v>
      </c>
    </row>
    <row r="182" spans="1:8" s="20" customFormat="1" ht="12" customHeight="1">
      <c r="A182" s="39"/>
      <c r="B182" s="42"/>
      <c r="C182" s="33"/>
      <c r="D182" s="674" t="s">
        <v>51</v>
      </c>
      <c r="E182" s="673">
        <v>8780091.8399999999</v>
      </c>
      <c r="F182" s="673">
        <f>SUM(F183:F184)</f>
        <v>45000</v>
      </c>
      <c r="G182" s="673">
        <f>SUM(G183:G184)</f>
        <v>5000</v>
      </c>
      <c r="H182" s="104">
        <f>SUM(E182+F182-G182)</f>
        <v>8820091.8399999999</v>
      </c>
    </row>
    <row r="183" spans="1:8" s="20" customFormat="1" ht="12" customHeight="1">
      <c r="A183" s="39"/>
      <c r="B183" s="42"/>
      <c r="C183" s="75">
        <v>4110</v>
      </c>
      <c r="D183" s="69" t="s">
        <v>112</v>
      </c>
      <c r="E183" s="48">
        <v>1200645</v>
      </c>
      <c r="F183" s="48">
        <f>40000+5000</f>
        <v>45000</v>
      </c>
      <c r="G183" s="48"/>
      <c r="H183" s="49">
        <f t="shared" ref="H183:H184" si="39">SUM(E183+F183-G183)</f>
        <v>1245645</v>
      </c>
    </row>
    <row r="184" spans="1:8" s="20" customFormat="1" ht="12" customHeight="1">
      <c r="A184" s="39"/>
      <c r="B184" s="42"/>
      <c r="C184" s="75">
        <v>4260</v>
      </c>
      <c r="D184" s="69" t="s">
        <v>114</v>
      </c>
      <c r="E184" s="48">
        <v>12400</v>
      </c>
      <c r="F184" s="48"/>
      <c r="G184" s="48">
        <v>5000</v>
      </c>
      <c r="H184" s="49">
        <f t="shared" si="39"/>
        <v>7400</v>
      </c>
    </row>
    <row r="185" spans="1:8" s="20" customFormat="1" ht="12" customHeight="1">
      <c r="A185" s="39"/>
      <c r="B185" s="75">
        <v>80115</v>
      </c>
      <c r="C185" s="33"/>
      <c r="D185" s="43" t="s">
        <v>50</v>
      </c>
      <c r="E185" s="45">
        <v>66472145.440000005</v>
      </c>
      <c r="F185" s="59">
        <f>SUM(F186)</f>
        <v>3798.86</v>
      </c>
      <c r="G185" s="59">
        <f>SUM(G186)</f>
        <v>100000</v>
      </c>
      <c r="H185" s="45">
        <f>SUM(E185+F185-G185)</f>
        <v>66375944.300000004</v>
      </c>
    </row>
    <row r="186" spans="1:8" s="20" customFormat="1" ht="12" customHeight="1">
      <c r="A186" s="39"/>
      <c r="B186" s="75"/>
      <c r="C186" s="33"/>
      <c r="D186" s="674" t="s">
        <v>51</v>
      </c>
      <c r="E186" s="673">
        <v>60885731.680000007</v>
      </c>
      <c r="F186" s="673">
        <f>SUM(F187:F188)</f>
        <v>3798.86</v>
      </c>
      <c r="G186" s="673">
        <f>SUM(G187:G188)</f>
        <v>100000</v>
      </c>
      <c r="H186" s="104">
        <f>SUM(E186+F186-G186)</f>
        <v>60789530.540000007</v>
      </c>
    </row>
    <row r="187" spans="1:8" s="20" customFormat="1" ht="12" customHeight="1">
      <c r="A187" s="39"/>
      <c r="B187" s="75"/>
      <c r="C187" s="75">
        <v>4240</v>
      </c>
      <c r="D187" s="69" t="s">
        <v>123</v>
      </c>
      <c r="E187" s="48">
        <v>496046.35</v>
      </c>
      <c r="F187" s="48">
        <v>3798.86</v>
      </c>
      <c r="G187" s="61"/>
      <c r="H187" s="80">
        <f t="shared" ref="H187:H188" si="40">SUM(E187+F187-G187)</f>
        <v>499845.20999999996</v>
      </c>
    </row>
    <row r="188" spans="1:8" s="20" customFormat="1" ht="12" customHeight="1">
      <c r="A188" s="39"/>
      <c r="B188" s="75"/>
      <c r="C188" s="75">
        <v>4260</v>
      </c>
      <c r="D188" s="69" t="s">
        <v>114</v>
      </c>
      <c r="E188" s="48">
        <v>3497222.5</v>
      </c>
      <c r="F188" s="48"/>
      <c r="G188" s="48">
        <v>100000</v>
      </c>
      <c r="H188" s="80">
        <f t="shared" si="40"/>
        <v>3397222.5</v>
      </c>
    </row>
    <row r="189" spans="1:8" s="20" customFormat="1" ht="12" customHeight="1">
      <c r="A189" s="39"/>
      <c r="B189" s="42">
        <v>80117</v>
      </c>
      <c r="C189" s="33"/>
      <c r="D189" s="43" t="s">
        <v>124</v>
      </c>
      <c r="E189" s="44">
        <v>11639240.77</v>
      </c>
      <c r="F189" s="59">
        <f>SUM(F190)</f>
        <v>32000</v>
      </c>
      <c r="G189" s="59">
        <f>SUM(G190)</f>
        <v>100000</v>
      </c>
      <c r="H189" s="45">
        <f>SUM(E189+F189-G189)</f>
        <v>11571240.77</v>
      </c>
    </row>
    <row r="190" spans="1:8" s="20" customFormat="1" ht="12" customHeight="1">
      <c r="A190" s="39"/>
      <c r="B190" s="46"/>
      <c r="C190" s="33"/>
      <c r="D190" s="674" t="s">
        <v>51</v>
      </c>
      <c r="E190" s="673">
        <v>7689410.1600000001</v>
      </c>
      <c r="F190" s="673">
        <f>SUM(F191:F192)</f>
        <v>32000</v>
      </c>
      <c r="G190" s="673">
        <f>SUM(G191:G192)</f>
        <v>100000</v>
      </c>
      <c r="H190" s="673">
        <f>SUM(E190+F190-G190)</f>
        <v>7621410.1600000001</v>
      </c>
    </row>
    <row r="191" spans="1:8" s="20" customFormat="1" ht="12" customHeight="1">
      <c r="A191" s="39"/>
      <c r="B191" s="46"/>
      <c r="C191" s="75">
        <v>4110</v>
      </c>
      <c r="D191" s="69" t="s">
        <v>112</v>
      </c>
      <c r="E191" s="48">
        <v>889708</v>
      </c>
      <c r="F191" s="48">
        <v>32000</v>
      </c>
      <c r="G191" s="48"/>
      <c r="H191" s="80">
        <f t="shared" ref="H191:H192" si="41">SUM(E191+F191-G191)</f>
        <v>921708</v>
      </c>
    </row>
    <row r="192" spans="1:8" s="20" customFormat="1" ht="12" customHeight="1">
      <c r="A192" s="39"/>
      <c r="B192" s="46"/>
      <c r="C192" s="75">
        <v>4260</v>
      </c>
      <c r="D192" s="69" t="s">
        <v>114</v>
      </c>
      <c r="E192" s="48">
        <v>909281</v>
      </c>
      <c r="F192" s="48"/>
      <c r="G192" s="61">
        <v>100000</v>
      </c>
      <c r="H192" s="80">
        <f t="shared" si="41"/>
        <v>809281</v>
      </c>
    </row>
    <row r="193" spans="1:8" s="20" customFormat="1" ht="12" customHeight="1">
      <c r="A193" s="39"/>
      <c r="B193" s="75">
        <v>80140</v>
      </c>
      <c r="C193" s="33"/>
      <c r="D193" s="77" t="s">
        <v>52</v>
      </c>
      <c r="E193" s="48"/>
      <c r="F193" s="80"/>
      <c r="G193" s="80"/>
      <c r="H193" s="49"/>
    </row>
    <row r="194" spans="1:8" s="20" customFormat="1" ht="12" customHeight="1">
      <c r="A194" s="39"/>
      <c r="B194" s="75"/>
      <c r="C194" s="33"/>
      <c r="D194" s="78" t="s">
        <v>125</v>
      </c>
      <c r="E194" s="44">
        <v>5666535.5800000001</v>
      </c>
      <c r="F194" s="59">
        <f>SUM(F195)</f>
        <v>11858</v>
      </c>
      <c r="G194" s="59">
        <f>SUM(G195)</f>
        <v>0</v>
      </c>
      <c r="H194" s="45">
        <f>SUM(E194+F194-G194)</f>
        <v>5678393.5800000001</v>
      </c>
    </row>
    <row r="195" spans="1:8" s="20" customFormat="1" ht="12" customHeight="1">
      <c r="A195" s="39"/>
      <c r="B195" s="75"/>
      <c r="C195" s="33"/>
      <c r="D195" s="674" t="s">
        <v>51</v>
      </c>
      <c r="E195" s="673">
        <v>5666535.5800000001</v>
      </c>
      <c r="F195" s="673">
        <f>SUM(F196:F196)</f>
        <v>11858</v>
      </c>
      <c r="G195" s="673">
        <f>SUM(G196:G196)</f>
        <v>0</v>
      </c>
      <c r="H195" s="673">
        <f>SUM(E195+F195-G195)</f>
        <v>5678393.5800000001</v>
      </c>
    </row>
    <row r="196" spans="1:8" s="20" customFormat="1" ht="12" customHeight="1">
      <c r="A196" s="39"/>
      <c r="B196" s="75"/>
      <c r="C196" s="75">
        <v>4240</v>
      </c>
      <c r="D196" s="69" t="s">
        <v>123</v>
      </c>
      <c r="E196" s="48">
        <v>38439</v>
      </c>
      <c r="F196" s="48">
        <v>11858</v>
      </c>
      <c r="G196" s="61"/>
      <c r="H196" s="80">
        <f t="shared" ref="H196" si="42">SUM(E196+F196-G196)</f>
        <v>50297</v>
      </c>
    </row>
    <row r="197" spans="1:8" s="20" customFormat="1" ht="12" customHeight="1">
      <c r="A197" s="39"/>
      <c r="B197" s="51">
        <v>80142</v>
      </c>
      <c r="C197" s="50"/>
      <c r="D197" s="116" t="s">
        <v>126</v>
      </c>
      <c r="E197" s="45">
        <v>159928.26</v>
      </c>
      <c r="F197" s="59">
        <f>SUM(F198)</f>
        <v>4000</v>
      </c>
      <c r="G197" s="59">
        <f>SUM(G198)</f>
        <v>0</v>
      </c>
      <c r="H197" s="45">
        <f>SUM(E197+F197-G197)</f>
        <v>163928.26</v>
      </c>
    </row>
    <row r="198" spans="1:8" s="20" customFormat="1" ht="12" customHeight="1">
      <c r="A198" s="39"/>
      <c r="B198" s="42"/>
      <c r="C198" s="33"/>
      <c r="D198" s="674" t="s">
        <v>51</v>
      </c>
      <c r="E198" s="104">
        <v>159928.26</v>
      </c>
      <c r="F198" s="76">
        <f>SUM(F199)</f>
        <v>4000</v>
      </c>
      <c r="G198" s="76">
        <f>SUM(G199)</f>
        <v>0</v>
      </c>
      <c r="H198" s="673">
        <f t="shared" ref="H198:H199" si="43">SUM(E198+F198-G198)</f>
        <v>163928.26</v>
      </c>
    </row>
    <row r="199" spans="1:8" s="20" customFormat="1" ht="12" customHeight="1">
      <c r="A199" s="39"/>
      <c r="B199" s="42"/>
      <c r="C199" s="75">
        <v>4110</v>
      </c>
      <c r="D199" s="69" t="s">
        <v>112</v>
      </c>
      <c r="E199" s="48">
        <v>22700</v>
      </c>
      <c r="F199" s="48">
        <v>4000</v>
      </c>
      <c r="G199" s="48"/>
      <c r="H199" s="49">
        <f t="shared" si="43"/>
        <v>26700</v>
      </c>
    </row>
    <row r="200" spans="1:8" s="20" customFormat="1" ht="12" customHeight="1">
      <c r="A200" s="39"/>
      <c r="B200" s="51">
        <v>80148</v>
      </c>
      <c r="C200" s="50"/>
      <c r="D200" s="43" t="s">
        <v>127</v>
      </c>
      <c r="E200" s="45">
        <v>5485406.8399999999</v>
      </c>
      <c r="F200" s="59">
        <f>SUM(F201)</f>
        <v>53000</v>
      </c>
      <c r="G200" s="59">
        <f>SUM(G201)</f>
        <v>0</v>
      </c>
      <c r="H200" s="45">
        <f>SUM(E200+F200-G200)</f>
        <v>5538406.8399999999</v>
      </c>
    </row>
    <row r="201" spans="1:8" s="20" customFormat="1" ht="12" customHeight="1">
      <c r="A201" s="39"/>
      <c r="B201" s="42"/>
      <c r="C201" s="33"/>
      <c r="D201" s="674" t="s">
        <v>51</v>
      </c>
      <c r="E201" s="104">
        <v>5485406.8399999999</v>
      </c>
      <c r="F201" s="76">
        <f>SUM(F202:F202)</f>
        <v>53000</v>
      </c>
      <c r="G201" s="76">
        <f>SUM(G202:G202)</f>
        <v>0</v>
      </c>
      <c r="H201" s="673">
        <f t="shared" ref="H201:H202" si="44">SUM(E201+F201-G201)</f>
        <v>5538406.8399999999</v>
      </c>
    </row>
    <row r="202" spans="1:8" s="20" customFormat="1" ht="12" customHeight="1">
      <c r="A202" s="39"/>
      <c r="B202" s="42"/>
      <c r="C202" s="75">
        <v>4110</v>
      </c>
      <c r="D202" s="69" t="s">
        <v>112</v>
      </c>
      <c r="E202" s="49">
        <v>652589</v>
      </c>
      <c r="F202" s="61">
        <v>53000</v>
      </c>
      <c r="G202" s="61"/>
      <c r="H202" s="80">
        <f t="shared" si="44"/>
        <v>705589</v>
      </c>
    </row>
    <row r="203" spans="1:8" s="20" customFormat="1" ht="12" customHeight="1">
      <c r="A203" s="39"/>
      <c r="B203" s="42">
        <v>80149</v>
      </c>
      <c r="C203" s="75"/>
      <c r="D203" s="69" t="s">
        <v>128</v>
      </c>
      <c r="E203" s="49"/>
      <c r="F203" s="61"/>
      <c r="G203" s="61"/>
      <c r="H203" s="80"/>
    </row>
    <row r="204" spans="1:8" s="20" customFormat="1" ht="12" customHeight="1">
      <c r="A204" s="39"/>
      <c r="B204" s="42"/>
      <c r="C204" s="75"/>
      <c r="D204" s="69" t="s">
        <v>129</v>
      </c>
      <c r="E204" s="49"/>
      <c r="F204" s="61"/>
      <c r="G204" s="61"/>
      <c r="H204" s="80"/>
    </row>
    <row r="205" spans="1:8" s="20" customFormat="1" ht="12" customHeight="1">
      <c r="A205" s="39"/>
      <c r="B205" s="42"/>
      <c r="C205" s="75"/>
      <c r="D205" s="69" t="s">
        <v>130</v>
      </c>
      <c r="E205" s="49"/>
      <c r="F205" s="61"/>
      <c r="G205" s="61"/>
      <c r="H205" s="80"/>
    </row>
    <row r="206" spans="1:8" s="20" customFormat="1" ht="12" customHeight="1">
      <c r="A206" s="39"/>
      <c r="B206" s="51"/>
      <c r="C206" s="50"/>
      <c r="D206" s="43" t="s">
        <v>131</v>
      </c>
      <c r="E206" s="45">
        <v>8722043.2600000016</v>
      </c>
      <c r="F206" s="59">
        <f>SUM(F207)</f>
        <v>14500</v>
      </c>
      <c r="G206" s="59">
        <f>SUM(G207)</f>
        <v>0</v>
      </c>
      <c r="H206" s="45">
        <f>SUM(E206+F206-G206)</f>
        <v>8736543.2600000016</v>
      </c>
    </row>
    <row r="207" spans="1:8" s="20" customFormat="1" ht="12" customHeight="1">
      <c r="A207" s="39"/>
      <c r="B207" s="42"/>
      <c r="C207" s="33"/>
      <c r="D207" s="674" t="s">
        <v>51</v>
      </c>
      <c r="E207" s="104">
        <v>4053349.74</v>
      </c>
      <c r="F207" s="76">
        <f>SUM(F208:F209)</f>
        <v>14500</v>
      </c>
      <c r="G207" s="76">
        <f>SUM(G208:G209)</f>
        <v>0</v>
      </c>
      <c r="H207" s="673">
        <f t="shared" ref="H207:H209" si="45">SUM(E207+F207-G207)</f>
        <v>4067849.74</v>
      </c>
    </row>
    <row r="208" spans="1:8" s="20" customFormat="1" ht="12" customHeight="1">
      <c r="A208" s="39"/>
      <c r="B208" s="42"/>
      <c r="C208" s="75">
        <v>4110</v>
      </c>
      <c r="D208" s="69" t="s">
        <v>112</v>
      </c>
      <c r="E208" s="49">
        <v>565884</v>
      </c>
      <c r="F208" s="61">
        <v>12200</v>
      </c>
      <c r="G208" s="61"/>
      <c r="H208" s="80">
        <f t="shared" si="45"/>
        <v>578084</v>
      </c>
    </row>
    <row r="209" spans="1:8" s="20" customFormat="1" ht="12" customHeight="1">
      <c r="A209" s="92"/>
      <c r="B209" s="64"/>
      <c r="C209" s="108">
        <v>4120</v>
      </c>
      <c r="D209" s="43" t="s">
        <v>120</v>
      </c>
      <c r="E209" s="45">
        <v>79374</v>
      </c>
      <c r="F209" s="95">
        <v>2300</v>
      </c>
      <c r="G209" s="95"/>
      <c r="H209" s="59">
        <f t="shared" si="45"/>
        <v>81674</v>
      </c>
    </row>
    <row r="210" spans="1:8" s="20" customFormat="1" ht="12" customHeight="1">
      <c r="A210" s="39"/>
      <c r="B210" s="42">
        <v>80150</v>
      </c>
      <c r="C210" s="50"/>
      <c r="D210" s="58" t="s">
        <v>128</v>
      </c>
      <c r="E210" s="80"/>
      <c r="F210" s="80"/>
      <c r="G210" s="80"/>
      <c r="H210" s="80"/>
    </row>
    <row r="211" spans="1:8" s="20" customFormat="1" ht="12" customHeight="1">
      <c r="A211" s="39"/>
      <c r="B211" s="42"/>
      <c r="C211" s="50"/>
      <c r="D211" s="58" t="s">
        <v>132</v>
      </c>
      <c r="E211" s="80"/>
      <c r="F211" s="80"/>
      <c r="G211" s="80"/>
      <c r="H211" s="80"/>
    </row>
    <row r="212" spans="1:8" s="20" customFormat="1" ht="12" customHeight="1">
      <c r="A212" s="39"/>
      <c r="B212" s="42"/>
      <c r="C212" s="33"/>
      <c r="D212" s="43" t="s">
        <v>133</v>
      </c>
      <c r="E212" s="45">
        <v>17786040.77</v>
      </c>
      <c r="F212" s="59">
        <f>SUM(F213)</f>
        <v>143127</v>
      </c>
      <c r="G212" s="59">
        <f>SUM(G213)</f>
        <v>0</v>
      </c>
      <c r="H212" s="45">
        <f>SUM(E212+F212-G212)</f>
        <v>17929167.77</v>
      </c>
    </row>
    <row r="213" spans="1:8" s="20" customFormat="1" ht="12" customHeight="1">
      <c r="A213" s="39"/>
      <c r="B213" s="42"/>
      <c r="C213" s="33"/>
      <c r="D213" s="674" t="s">
        <v>51</v>
      </c>
      <c r="E213" s="673">
        <v>16802972.759999998</v>
      </c>
      <c r="F213" s="673">
        <f>SUM(F214:F216)</f>
        <v>143127</v>
      </c>
      <c r="G213" s="673">
        <f>SUM(G214:G216)</f>
        <v>0</v>
      </c>
      <c r="H213" s="673">
        <f t="shared" ref="H213:H216" si="46">SUM(E213+F213-G213)</f>
        <v>16946099.759999998</v>
      </c>
    </row>
    <row r="214" spans="1:8" s="20" customFormat="1" ht="12" customHeight="1">
      <c r="A214" s="39"/>
      <c r="B214" s="42"/>
      <c r="C214" s="75">
        <v>4110</v>
      </c>
      <c r="D214" s="69" t="s">
        <v>112</v>
      </c>
      <c r="E214" s="48">
        <v>2492641</v>
      </c>
      <c r="F214" s="48">
        <v>117200</v>
      </c>
      <c r="G214" s="61"/>
      <c r="H214" s="80">
        <f t="shared" si="46"/>
        <v>2609841</v>
      </c>
    </row>
    <row r="215" spans="1:8" s="20" customFormat="1" ht="12" customHeight="1">
      <c r="A215" s="39"/>
      <c r="B215" s="42"/>
      <c r="C215" s="75">
        <v>4120</v>
      </c>
      <c r="D215" s="69" t="s">
        <v>120</v>
      </c>
      <c r="E215" s="48">
        <v>350429</v>
      </c>
      <c r="F215" s="48">
        <v>20927</v>
      </c>
      <c r="G215" s="48"/>
      <c r="H215" s="80">
        <f t="shared" si="46"/>
        <v>371356</v>
      </c>
    </row>
    <row r="216" spans="1:8" s="20" customFormat="1" ht="12" customHeight="1">
      <c r="A216" s="39"/>
      <c r="B216" s="42"/>
      <c r="C216" s="75">
        <v>4710</v>
      </c>
      <c r="D216" s="69" t="s">
        <v>87</v>
      </c>
      <c r="E216" s="49">
        <v>71578</v>
      </c>
      <c r="F216" s="61">
        <v>5000</v>
      </c>
      <c r="G216" s="61"/>
      <c r="H216" s="80">
        <f t="shared" si="46"/>
        <v>76578</v>
      </c>
    </row>
    <row r="217" spans="1:8" s="20" customFormat="1" ht="12" customHeight="1">
      <c r="A217" s="39"/>
      <c r="B217" s="42">
        <v>80152</v>
      </c>
      <c r="C217" s="50"/>
      <c r="D217" s="58" t="s">
        <v>128</v>
      </c>
      <c r="E217" s="48"/>
      <c r="F217" s="48"/>
      <c r="G217" s="48"/>
      <c r="H217" s="80"/>
    </row>
    <row r="218" spans="1:8" s="20" customFormat="1" ht="12" customHeight="1">
      <c r="A218" s="39"/>
      <c r="B218" s="42"/>
      <c r="C218" s="50"/>
      <c r="D218" s="58" t="s">
        <v>132</v>
      </c>
      <c r="E218" s="48"/>
      <c r="F218" s="48"/>
      <c r="G218" s="48"/>
      <c r="H218" s="80"/>
    </row>
    <row r="219" spans="1:8" s="20" customFormat="1" ht="12" customHeight="1">
      <c r="A219" s="39"/>
      <c r="B219" s="42"/>
      <c r="C219" s="50"/>
      <c r="D219" s="58" t="s">
        <v>134</v>
      </c>
      <c r="E219" s="48"/>
      <c r="F219" s="48"/>
      <c r="G219" s="48"/>
      <c r="H219" s="80"/>
    </row>
    <row r="220" spans="1:8" s="20" customFormat="1" ht="12" customHeight="1">
      <c r="A220" s="39"/>
      <c r="B220" s="42"/>
      <c r="C220" s="50"/>
      <c r="D220" s="51" t="s">
        <v>135</v>
      </c>
      <c r="E220" s="48"/>
      <c r="F220" s="48"/>
      <c r="G220" s="48"/>
      <c r="H220" s="80"/>
    </row>
    <row r="221" spans="1:8" s="20" customFormat="1" ht="12" customHeight="1">
      <c r="A221" s="39"/>
      <c r="B221" s="42"/>
      <c r="C221" s="50"/>
      <c r="D221" s="51" t="s">
        <v>136</v>
      </c>
      <c r="E221" s="48"/>
      <c r="F221" s="48"/>
      <c r="G221" s="48"/>
      <c r="H221" s="80"/>
    </row>
    <row r="222" spans="1:8" s="20" customFormat="1" ht="12" customHeight="1">
      <c r="A222" s="39"/>
      <c r="B222" s="42"/>
      <c r="C222" s="50"/>
      <c r="D222" s="58" t="s">
        <v>137</v>
      </c>
      <c r="E222" s="48"/>
      <c r="F222" s="48"/>
      <c r="G222" s="48"/>
      <c r="H222" s="80"/>
    </row>
    <row r="223" spans="1:8" s="20" customFormat="1" ht="12" customHeight="1">
      <c r="A223" s="39"/>
      <c r="B223" s="42"/>
      <c r="C223" s="50"/>
      <c r="D223" s="51" t="s">
        <v>138</v>
      </c>
      <c r="E223" s="48"/>
      <c r="F223" s="48"/>
      <c r="G223" s="48"/>
      <c r="H223" s="80"/>
    </row>
    <row r="224" spans="1:8" s="20" customFormat="1" ht="12" customHeight="1">
      <c r="A224" s="39"/>
      <c r="B224" s="42"/>
      <c r="C224" s="33"/>
      <c r="D224" s="68" t="s">
        <v>139</v>
      </c>
      <c r="E224" s="44">
        <v>7185740.9499999993</v>
      </c>
      <c r="F224" s="59">
        <f>SUM(F225)</f>
        <v>49239</v>
      </c>
      <c r="G224" s="59">
        <f>SUM(G225)</f>
        <v>0</v>
      </c>
      <c r="H224" s="45">
        <f>SUM(E224+F224-G224)</f>
        <v>7234979.9499999993</v>
      </c>
    </row>
    <row r="225" spans="1:8" s="20" customFormat="1" ht="12" customHeight="1">
      <c r="A225" s="39"/>
      <c r="B225" s="38"/>
      <c r="C225" s="33"/>
      <c r="D225" s="674" t="s">
        <v>51</v>
      </c>
      <c r="E225" s="673">
        <v>5879900.2599999998</v>
      </c>
      <c r="F225" s="673">
        <f>SUM(F226:F227)</f>
        <v>49239</v>
      </c>
      <c r="G225" s="673">
        <f>SUM(G226:G227)</f>
        <v>0</v>
      </c>
      <c r="H225" s="673">
        <f t="shared" ref="H225:H227" si="47">SUM(E225+F225-G225)</f>
        <v>5929139.2599999998</v>
      </c>
    </row>
    <row r="226" spans="1:8" s="20" customFormat="1" ht="12" customHeight="1">
      <c r="A226" s="39"/>
      <c r="B226" s="38"/>
      <c r="C226" s="75">
        <v>4110</v>
      </c>
      <c r="D226" s="69" t="s">
        <v>112</v>
      </c>
      <c r="E226" s="48">
        <v>861535</v>
      </c>
      <c r="F226" s="48">
        <v>47281</v>
      </c>
      <c r="G226" s="48"/>
      <c r="H226" s="80">
        <f t="shared" si="47"/>
        <v>908816</v>
      </c>
    </row>
    <row r="227" spans="1:8" s="20" customFormat="1" ht="12" customHeight="1">
      <c r="A227" s="39"/>
      <c r="B227" s="38"/>
      <c r="C227" s="75">
        <v>4120</v>
      </c>
      <c r="D227" s="69" t="s">
        <v>120</v>
      </c>
      <c r="E227" s="48">
        <v>125022</v>
      </c>
      <c r="F227" s="48">
        <v>1958</v>
      </c>
      <c r="G227" s="48"/>
      <c r="H227" s="80">
        <f t="shared" si="47"/>
        <v>126980</v>
      </c>
    </row>
    <row r="228" spans="1:8" s="20" customFormat="1" ht="12" customHeight="1">
      <c r="A228" s="39"/>
      <c r="B228" s="46">
        <v>80195</v>
      </c>
      <c r="C228" s="50"/>
      <c r="D228" s="114" t="s">
        <v>41</v>
      </c>
      <c r="E228" s="45">
        <v>34472286.420000002</v>
      </c>
      <c r="F228" s="59">
        <f>SUM(F229,F232,F240)</f>
        <v>1579034.15</v>
      </c>
      <c r="G228" s="59">
        <f>SUM(G229,G232)</f>
        <v>0</v>
      </c>
      <c r="H228" s="45">
        <f>SUM(E228+F228-G228)</f>
        <v>36051320.57</v>
      </c>
    </row>
    <row r="229" spans="1:8" s="20" customFormat="1" ht="12" customHeight="1">
      <c r="A229" s="39"/>
      <c r="B229" s="46"/>
      <c r="C229" s="33"/>
      <c r="D229" s="682" t="s">
        <v>140</v>
      </c>
      <c r="E229" s="104">
        <v>1756388.6800000002</v>
      </c>
      <c r="F229" s="104">
        <f>SUM(F230:F231)</f>
        <v>149306.15</v>
      </c>
      <c r="G229" s="104">
        <f>SUM(G231:G231)</f>
        <v>0</v>
      </c>
      <c r="H229" s="104">
        <f t="shared" ref="H229:H257" si="48">SUM(E229+F229-G229)</f>
        <v>1905694.83</v>
      </c>
    </row>
    <row r="230" spans="1:8" s="20" customFormat="1" ht="12" customHeight="1">
      <c r="A230" s="39"/>
      <c r="B230" s="46"/>
      <c r="C230" s="50">
        <v>4210</v>
      </c>
      <c r="D230" s="58" t="s">
        <v>141</v>
      </c>
      <c r="E230" s="48">
        <v>160000</v>
      </c>
      <c r="F230" s="48">
        <v>100000</v>
      </c>
      <c r="G230" s="48"/>
      <c r="H230" s="48">
        <f t="shared" si="48"/>
        <v>260000</v>
      </c>
    </row>
    <row r="231" spans="1:8" s="20" customFormat="1" ht="12" customHeight="1">
      <c r="A231" s="39"/>
      <c r="B231" s="46"/>
      <c r="C231" s="46">
        <v>4270</v>
      </c>
      <c r="D231" s="58" t="s">
        <v>83</v>
      </c>
      <c r="E231" s="48">
        <v>272931.21999999997</v>
      </c>
      <c r="F231" s="48">
        <v>49306.15</v>
      </c>
      <c r="G231" s="48"/>
      <c r="H231" s="48">
        <f t="shared" si="48"/>
        <v>322237.37</v>
      </c>
    </row>
    <row r="232" spans="1:8" s="20" customFormat="1" ht="22.5" customHeight="1">
      <c r="A232" s="39"/>
      <c r="B232" s="75"/>
      <c r="C232" s="33"/>
      <c r="D232" s="686" t="s">
        <v>142</v>
      </c>
      <c r="E232" s="673">
        <v>0</v>
      </c>
      <c r="F232" s="76">
        <f>SUM(F233:F239)</f>
        <v>959364</v>
      </c>
      <c r="G232" s="76">
        <f>SUM(G233:G239)</f>
        <v>0</v>
      </c>
      <c r="H232" s="673">
        <f t="shared" si="48"/>
        <v>959364</v>
      </c>
    </row>
    <row r="233" spans="1:8" s="20" customFormat="1" ht="12" customHeight="1">
      <c r="A233" s="39"/>
      <c r="B233" s="75"/>
      <c r="C233" s="106">
        <v>4110</v>
      </c>
      <c r="D233" s="117" t="s">
        <v>143</v>
      </c>
      <c r="E233" s="48">
        <v>0</v>
      </c>
      <c r="F233" s="61">
        <v>133000</v>
      </c>
      <c r="G233" s="61"/>
      <c r="H233" s="80">
        <f t="shared" si="48"/>
        <v>133000</v>
      </c>
    </row>
    <row r="234" spans="1:8" s="20" customFormat="1" ht="12" customHeight="1">
      <c r="A234" s="39"/>
      <c r="B234" s="75"/>
      <c r="C234" s="106">
        <v>4120</v>
      </c>
      <c r="D234" s="117" t="s">
        <v>144</v>
      </c>
      <c r="E234" s="48">
        <v>0</v>
      </c>
      <c r="F234" s="61">
        <v>20000</v>
      </c>
      <c r="G234" s="61"/>
      <c r="H234" s="80">
        <f t="shared" si="48"/>
        <v>20000</v>
      </c>
    </row>
    <row r="235" spans="1:8" s="20" customFormat="1" ht="12" customHeight="1">
      <c r="A235" s="39"/>
      <c r="B235" s="75"/>
      <c r="C235" s="106">
        <v>4170</v>
      </c>
      <c r="D235" s="117" t="s">
        <v>91</v>
      </c>
      <c r="E235" s="48">
        <v>0</v>
      </c>
      <c r="F235" s="61">
        <v>620000</v>
      </c>
      <c r="G235" s="61"/>
      <c r="H235" s="80">
        <f t="shared" si="48"/>
        <v>620000</v>
      </c>
    </row>
    <row r="236" spans="1:8" s="20" customFormat="1" ht="12" customHeight="1">
      <c r="A236" s="39"/>
      <c r="B236" s="75"/>
      <c r="C236" s="106">
        <v>4210</v>
      </c>
      <c r="D236" s="117" t="s">
        <v>141</v>
      </c>
      <c r="E236" s="48">
        <v>0</v>
      </c>
      <c r="F236" s="61">
        <v>2040</v>
      </c>
      <c r="G236" s="61"/>
      <c r="H236" s="80">
        <f t="shared" si="48"/>
        <v>2040</v>
      </c>
    </row>
    <row r="237" spans="1:8" s="20" customFormat="1" ht="12" customHeight="1">
      <c r="A237" s="39"/>
      <c r="B237" s="75"/>
      <c r="C237" s="106">
        <v>4240</v>
      </c>
      <c r="D237" s="117" t="s">
        <v>145</v>
      </c>
      <c r="E237" s="48">
        <v>0</v>
      </c>
      <c r="F237" s="61">
        <v>37884</v>
      </c>
      <c r="G237" s="61"/>
      <c r="H237" s="80">
        <f t="shared" si="48"/>
        <v>37884</v>
      </c>
    </row>
    <row r="238" spans="1:8" s="20" customFormat="1" ht="12" customHeight="1">
      <c r="A238" s="39"/>
      <c r="B238" s="75"/>
      <c r="C238" s="106">
        <v>4300</v>
      </c>
      <c r="D238" s="117" t="s">
        <v>146</v>
      </c>
      <c r="E238" s="48">
        <v>0</v>
      </c>
      <c r="F238" s="61">
        <v>145440</v>
      </c>
      <c r="G238" s="61"/>
      <c r="H238" s="80">
        <f t="shared" si="48"/>
        <v>145440</v>
      </c>
    </row>
    <row r="239" spans="1:8" s="20" customFormat="1" ht="12" customHeight="1">
      <c r="A239" s="39"/>
      <c r="B239" s="75"/>
      <c r="C239" s="106">
        <v>4710</v>
      </c>
      <c r="D239" s="118" t="s">
        <v>87</v>
      </c>
      <c r="E239" s="48">
        <v>0</v>
      </c>
      <c r="F239" s="61">
        <v>1000</v>
      </c>
      <c r="G239" s="61"/>
      <c r="H239" s="80">
        <f t="shared" si="48"/>
        <v>1000</v>
      </c>
    </row>
    <row r="240" spans="1:8" s="20" customFormat="1" ht="45.75" customHeight="1">
      <c r="A240" s="39"/>
      <c r="B240" s="75"/>
      <c r="C240" s="50"/>
      <c r="D240" s="678" t="s">
        <v>147</v>
      </c>
      <c r="E240" s="104">
        <v>0</v>
      </c>
      <c r="F240" s="124">
        <f>SUM(F241:F252)</f>
        <v>470364</v>
      </c>
      <c r="G240" s="124">
        <f>SUM(G241:G252)</f>
        <v>0</v>
      </c>
      <c r="H240" s="104">
        <f t="shared" si="48"/>
        <v>470364</v>
      </c>
    </row>
    <row r="241" spans="1:8" s="20" customFormat="1" ht="12" customHeight="1">
      <c r="A241" s="39"/>
      <c r="B241" s="75"/>
      <c r="C241" s="75">
        <v>4117</v>
      </c>
      <c r="D241" s="69" t="s">
        <v>112</v>
      </c>
      <c r="E241" s="48">
        <v>0</v>
      </c>
      <c r="F241" s="80">
        <v>57764</v>
      </c>
      <c r="G241" s="80"/>
      <c r="H241" s="80">
        <f t="shared" si="48"/>
        <v>57764</v>
      </c>
    </row>
    <row r="242" spans="1:8" s="20" customFormat="1" ht="12" customHeight="1">
      <c r="A242" s="39"/>
      <c r="B242" s="75"/>
      <c r="C242" s="75">
        <v>4119</v>
      </c>
      <c r="D242" s="69" t="s">
        <v>112</v>
      </c>
      <c r="E242" s="48">
        <v>0</v>
      </c>
      <c r="F242" s="80">
        <v>12236</v>
      </c>
      <c r="G242" s="80"/>
      <c r="H242" s="80">
        <f t="shared" si="48"/>
        <v>12236</v>
      </c>
    </row>
    <row r="243" spans="1:8" s="20" customFormat="1" ht="12" customHeight="1">
      <c r="A243" s="39"/>
      <c r="B243" s="75"/>
      <c r="C243" s="75">
        <v>4127</v>
      </c>
      <c r="D243" s="69" t="s">
        <v>120</v>
      </c>
      <c r="E243" s="48">
        <v>0</v>
      </c>
      <c r="F243" s="80">
        <v>23105.599999999999</v>
      </c>
      <c r="G243" s="80"/>
      <c r="H243" s="80">
        <f t="shared" si="48"/>
        <v>23105.599999999999</v>
      </c>
    </row>
    <row r="244" spans="1:8" s="20" customFormat="1" ht="12" customHeight="1">
      <c r="A244" s="39"/>
      <c r="B244" s="75"/>
      <c r="C244" s="75">
        <v>4129</v>
      </c>
      <c r="D244" s="69" t="s">
        <v>120</v>
      </c>
      <c r="E244" s="48">
        <v>0</v>
      </c>
      <c r="F244" s="80">
        <v>4894.3999999999996</v>
      </c>
      <c r="G244" s="80"/>
      <c r="H244" s="80">
        <f t="shared" si="48"/>
        <v>4894.3999999999996</v>
      </c>
    </row>
    <row r="245" spans="1:8" s="20" customFormat="1" ht="12" customHeight="1">
      <c r="A245" s="39"/>
      <c r="B245" s="75"/>
      <c r="C245" s="75">
        <v>4177</v>
      </c>
      <c r="D245" s="69" t="s">
        <v>91</v>
      </c>
      <c r="E245" s="48">
        <v>0</v>
      </c>
      <c r="F245" s="80">
        <v>181544</v>
      </c>
      <c r="G245" s="80"/>
      <c r="H245" s="80">
        <f t="shared" si="48"/>
        <v>181544</v>
      </c>
    </row>
    <row r="246" spans="1:8" s="20" customFormat="1" ht="12" customHeight="1">
      <c r="A246" s="39"/>
      <c r="B246" s="75"/>
      <c r="C246" s="75">
        <v>4179</v>
      </c>
      <c r="D246" s="69" t="s">
        <v>91</v>
      </c>
      <c r="E246" s="48">
        <v>0</v>
      </c>
      <c r="F246" s="80">
        <v>38456</v>
      </c>
      <c r="G246" s="80"/>
      <c r="H246" s="80">
        <f t="shared" si="48"/>
        <v>38456</v>
      </c>
    </row>
    <row r="247" spans="1:8" s="20" customFormat="1" ht="12" customHeight="1">
      <c r="A247" s="39"/>
      <c r="B247" s="75"/>
      <c r="C247" s="106">
        <v>4247</v>
      </c>
      <c r="D247" s="117" t="s">
        <v>145</v>
      </c>
      <c r="E247" s="48">
        <v>0</v>
      </c>
      <c r="F247" s="80">
        <v>88979.38</v>
      </c>
      <c r="G247" s="80"/>
      <c r="H247" s="80">
        <f t="shared" si="48"/>
        <v>88979.38</v>
      </c>
    </row>
    <row r="248" spans="1:8" s="20" customFormat="1" ht="12" customHeight="1">
      <c r="A248" s="39"/>
      <c r="B248" s="75"/>
      <c r="C248" s="106">
        <v>4249</v>
      </c>
      <c r="D248" s="117" t="s">
        <v>145</v>
      </c>
      <c r="E248" s="48">
        <v>0</v>
      </c>
      <c r="F248" s="80">
        <v>18848.27</v>
      </c>
      <c r="G248" s="80"/>
      <c r="H248" s="80">
        <f t="shared" si="48"/>
        <v>18848.27</v>
      </c>
    </row>
    <row r="249" spans="1:8" s="20" customFormat="1" ht="12" customHeight="1">
      <c r="A249" s="39"/>
      <c r="B249" s="75"/>
      <c r="C249" s="75">
        <v>4307</v>
      </c>
      <c r="D249" s="69" t="s">
        <v>101</v>
      </c>
      <c r="E249" s="48">
        <v>0</v>
      </c>
      <c r="F249" s="80">
        <v>35101</v>
      </c>
      <c r="G249" s="80"/>
      <c r="H249" s="80">
        <f t="shared" si="48"/>
        <v>35101</v>
      </c>
    </row>
    <row r="250" spans="1:8" s="20" customFormat="1" ht="12" customHeight="1">
      <c r="A250" s="39"/>
      <c r="B250" s="75"/>
      <c r="C250" s="75">
        <v>4309</v>
      </c>
      <c r="D250" s="69" t="s">
        <v>101</v>
      </c>
      <c r="E250" s="48">
        <v>0</v>
      </c>
      <c r="F250" s="80">
        <v>7435.35</v>
      </c>
      <c r="G250" s="80"/>
      <c r="H250" s="80">
        <f t="shared" si="48"/>
        <v>7435.35</v>
      </c>
    </row>
    <row r="251" spans="1:8" s="20" customFormat="1" ht="12" customHeight="1">
      <c r="A251" s="39"/>
      <c r="B251" s="75"/>
      <c r="C251" s="63">
        <v>4717</v>
      </c>
      <c r="D251" s="119" t="s">
        <v>87</v>
      </c>
      <c r="E251" s="48">
        <v>0</v>
      </c>
      <c r="F251" s="80">
        <v>1650.4</v>
      </c>
      <c r="G251" s="80"/>
      <c r="H251" s="80">
        <f t="shared" si="48"/>
        <v>1650.4</v>
      </c>
    </row>
    <row r="252" spans="1:8" s="20" customFormat="1" ht="12" customHeight="1">
      <c r="A252" s="39"/>
      <c r="B252" s="75"/>
      <c r="C252" s="63">
        <v>4719</v>
      </c>
      <c r="D252" s="119" t="s">
        <v>87</v>
      </c>
      <c r="E252" s="48">
        <v>0</v>
      </c>
      <c r="F252" s="80">
        <v>349.6</v>
      </c>
      <c r="G252" s="80"/>
      <c r="H252" s="80">
        <f t="shared" si="48"/>
        <v>349.6</v>
      </c>
    </row>
    <row r="253" spans="1:8" s="20" customFormat="1" ht="12" customHeight="1" thickBot="1">
      <c r="A253" s="40" t="s">
        <v>58</v>
      </c>
      <c r="B253" s="38"/>
      <c r="C253" s="40"/>
      <c r="D253" s="41" t="s">
        <v>59</v>
      </c>
      <c r="E253" s="37">
        <v>8537729.6999999993</v>
      </c>
      <c r="F253" s="66">
        <f>SUM(F254,F257,F261)</f>
        <v>258184</v>
      </c>
      <c r="G253" s="66">
        <f>SUM(G254,G257,G261)</f>
        <v>96000</v>
      </c>
      <c r="H253" s="37">
        <f t="shared" si="48"/>
        <v>8699913.6999999993</v>
      </c>
    </row>
    <row r="254" spans="1:8" s="20" customFormat="1" ht="12" customHeight="1" thickTop="1">
      <c r="A254" s="40"/>
      <c r="B254" s="46">
        <v>85121</v>
      </c>
      <c r="C254" s="81"/>
      <c r="D254" s="68" t="s">
        <v>148</v>
      </c>
      <c r="E254" s="44">
        <v>0</v>
      </c>
      <c r="F254" s="59">
        <f>SUM(F255)</f>
        <v>160000</v>
      </c>
      <c r="G254" s="59">
        <f>SUM(G255)</f>
        <v>0</v>
      </c>
      <c r="H254" s="45">
        <f t="shared" si="48"/>
        <v>160000</v>
      </c>
    </row>
    <row r="255" spans="1:8" s="20" customFormat="1" ht="12" customHeight="1">
      <c r="A255" s="40"/>
      <c r="B255" s="38"/>
      <c r="C255" s="75"/>
      <c r="D255" s="679" t="s">
        <v>149</v>
      </c>
      <c r="E255" s="673">
        <v>0</v>
      </c>
      <c r="F255" s="673">
        <f>SUM(F256:F256)</f>
        <v>160000</v>
      </c>
      <c r="G255" s="673">
        <f>SUM(G256:G256)</f>
        <v>0</v>
      </c>
      <c r="H255" s="104">
        <f>SUM(E255+F255-G255)</f>
        <v>160000</v>
      </c>
    </row>
    <row r="256" spans="1:8" s="20" customFormat="1" ht="34.5" customHeight="1">
      <c r="A256" s="40"/>
      <c r="B256" s="38"/>
      <c r="C256" s="89">
        <v>6030</v>
      </c>
      <c r="D256" s="82" t="s">
        <v>150</v>
      </c>
      <c r="E256" s="48">
        <v>0</v>
      </c>
      <c r="F256" s="48">
        <v>160000</v>
      </c>
      <c r="G256" s="48"/>
      <c r="H256" s="48">
        <f t="shared" ref="H256" si="49">SUM(E256+F256-G256)</f>
        <v>160000</v>
      </c>
    </row>
    <row r="257" spans="1:8" s="20" customFormat="1" ht="12" customHeight="1">
      <c r="A257" s="40"/>
      <c r="B257" s="46">
        <v>85154</v>
      </c>
      <c r="C257" s="81"/>
      <c r="D257" s="68" t="s">
        <v>60</v>
      </c>
      <c r="E257" s="44">
        <v>6376574.7000000002</v>
      </c>
      <c r="F257" s="59">
        <f>SUM(F258)</f>
        <v>98184</v>
      </c>
      <c r="G257" s="59">
        <f>SUM(G258)</f>
        <v>76000</v>
      </c>
      <c r="H257" s="45">
        <f t="shared" si="48"/>
        <v>6398758.7000000002</v>
      </c>
    </row>
    <row r="258" spans="1:8" s="20" customFormat="1" ht="12" customHeight="1">
      <c r="A258" s="40"/>
      <c r="B258" s="38"/>
      <c r="C258" s="75"/>
      <c r="D258" s="679" t="s">
        <v>61</v>
      </c>
      <c r="E258" s="673">
        <v>3229772</v>
      </c>
      <c r="F258" s="673">
        <f>SUM(F259:F260)</f>
        <v>98184</v>
      </c>
      <c r="G258" s="673">
        <f>SUM(G259:G260)</f>
        <v>76000</v>
      </c>
      <c r="H258" s="104">
        <f>SUM(E258+F258-G258)</f>
        <v>3251956</v>
      </c>
    </row>
    <row r="259" spans="1:8" s="20" customFormat="1" ht="12" customHeight="1">
      <c r="A259" s="40"/>
      <c r="B259" s="38"/>
      <c r="C259" s="46">
        <v>4010</v>
      </c>
      <c r="D259" s="51" t="s">
        <v>151</v>
      </c>
      <c r="E259" s="48">
        <v>488580</v>
      </c>
      <c r="F259" s="48">
        <v>22184</v>
      </c>
      <c r="G259" s="48"/>
      <c r="H259" s="48">
        <f t="shared" ref="H259:H261" si="50">SUM(E259+F259-G259)</f>
        <v>510764</v>
      </c>
    </row>
    <row r="260" spans="1:8" s="20" customFormat="1" ht="12" customHeight="1">
      <c r="A260" s="40"/>
      <c r="B260" s="38"/>
      <c r="C260" s="75">
        <v>6050</v>
      </c>
      <c r="D260" s="69" t="s">
        <v>77</v>
      </c>
      <c r="E260" s="48">
        <v>76000</v>
      </c>
      <c r="F260" s="48">
        <v>76000</v>
      </c>
      <c r="G260" s="48">
        <v>76000</v>
      </c>
      <c r="H260" s="48">
        <f t="shared" si="50"/>
        <v>76000</v>
      </c>
    </row>
    <row r="261" spans="1:8" s="20" customFormat="1" ht="12" customHeight="1">
      <c r="A261" s="40"/>
      <c r="B261" s="46">
        <v>85195</v>
      </c>
      <c r="C261" s="50"/>
      <c r="D261" s="114" t="s">
        <v>41</v>
      </c>
      <c r="E261" s="44">
        <v>1680500</v>
      </c>
      <c r="F261" s="95">
        <f>SUM(F262)</f>
        <v>0</v>
      </c>
      <c r="G261" s="95">
        <f>SUM(G262)</f>
        <v>20000</v>
      </c>
      <c r="H261" s="45">
        <f t="shared" si="50"/>
        <v>1660500</v>
      </c>
    </row>
    <row r="262" spans="1:8" s="20" customFormat="1" ht="12" customHeight="1">
      <c r="A262" s="40"/>
      <c r="B262" s="46"/>
      <c r="C262" s="33"/>
      <c r="D262" s="682" t="s">
        <v>90</v>
      </c>
      <c r="E262" s="687">
        <v>1300000</v>
      </c>
      <c r="F262" s="688">
        <f>SUM(F263:F263)</f>
        <v>0</v>
      </c>
      <c r="G262" s="688">
        <f>SUM(G263:G263)</f>
        <v>20000</v>
      </c>
      <c r="H262" s="104">
        <f>SUM(E262+F262-G262)</f>
        <v>1280000</v>
      </c>
    </row>
    <row r="263" spans="1:8" s="20" customFormat="1" ht="12" customHeight="1">
      <c r="A263" s="40"/>
      <c r="B263" s="46"/>
      <c r="C263" s="75">
        <v>6050</v>
      </c>
      <c r="D263" s="69" t="s">
        <v>77</v>
      </c>
      <c r="E263" s="48">
        <v>1300000</v>
      </c>
      <c r="F263" s="61"/>
      <c r="G263" s="61">
        <v>20000</v>
      </c>
      <c r="H263" s="48">
        <f>SUM(E263+F263-G263)</f>
        <v>1280000</v>
      </c>
    </row>
    <row r="264" spans="1:8" s="20" customFormat="1" ht="12" customHeight="1" thickBot="1">
      <c r="A264" s="40" t="s">
        <v>152</v>
      </c>
      <c r="B264" s="38"/>
      <c r="C264" s="40"/>
      <c r="D264" s="41" t="s">
        <v>153</v>
      </c>
      <c r="E264" s="113">
        <v>93474582.469999984</v>
      </c>
      <c r="F264" s="66">
        <f>SUM(F265,F268,F273)</f>
        <v>253724</v>
      </c>
      <c r="G264" s="66">
        <f>SUM(G265,G268,G273)</f>
        <v>388290</v>
      </c>
      <c r="H264" s="37">
        <f>SUM(E264+F264-G264)</f>
        <v>93340016.469999984</v>
      </c>
    </row>
    <row r="265" spans="1:8" s="20" customFormat="1" ht="12" customHeight="1" thickTop="1">
      <c r="A265" s="40"/>
      <c r="B265" s="50" t="s">
        <v>154</v>
      </c>
      <c r="C265" s="81"/>
      <c r="D265" s="68" t="s">
        <v>155</v>
      </c>
      <c r="E265" s="44">
        <v>4778102</v>
      </c>
      <c r="F265" s="59">
        <f>SUM(F266)</f>
        <v>60000</v>
      </c>
      <c r="G265" s="59">
        <f>SUM(G266)</f>
        <v>0</v>
      </c>
      <c r="H265" s="45">
        <f t="shared" ref="H265" si="51">SUM(E265+F265-G265)</f>
        <v>4838102</v>
      </c>
    </row>
    <row r="266" spans="1:8" s="20" customFormat="1" ht="12" customHeight="1">
      <c r="A266" s="40"/>
      <c r="B266" s="75"/>
      <c r="C266" s="50"/>
      <c r="D266" s="674" t="s">
        <v>67</v>
      </c>
      <c r="E266" s="104">
        <v>4778102</v>
      </c>
      <c r="F266" s="124">
        <f>SUM(F267:F267)</f>
        <v>60000</v>
      </c>
      <c r="G266" s="124">
        <f>SUM(G267:G267)</f>
        <v>0</v>
      </c>
      <c r="H266" s="104">
        <f>SUM(E266+F266-G266)</f>
        <v>4838102</v>
      </c>
    </row>
    <row r="267" spans="1:8" s="20" customFormat="1" ht="12" customHeight="1">
      <c r="A267" s="120"/>
      <c r="B267" s="108"/>
      <c r="C267" s="108">
        <v>3110</v>
      </c>
      <c r="D267" s="43" t="s">
        <v>156</v>
      </c>
      <c r="E267" s="44">
        <v>4704000</v>
      </c>
      <c r="F267" s="59">
        <v>60000</v>
      </c>
      <c r="G267" s="59"/>
      <c r="H267" s="59">
        <f t="shared" ref="H267:H277" si="52">SUM(E267+F267-G267)</f>
        <v>4764000</v>
      </c>
    </row>
    <row r="268" spans="1:8" s="20" customFormat="1" ht="12" customHeight="1">
      <c r="A268" s="39"/>
      <c r="B268" s="46">
        <v>85219</v>
      </c>
      <c r="C268" s="81"/>
      <c r="D268" s="68" t="s">
        <v>157</v>
      </c>
      <c r="E268" s="44">
        <v>22200792.419999998</v>
      </c>
      <c r="F268" s="59">
        <f>SUM(F269)</f>
        <v>193724</v>
      </c>
      <c r="G268" s="59">
        <f>SUM(G269)</f>
        <v>89790</v>
      </c>
      <c r="H268" s="45">
        <f t="shared" si="52"/>
        <v>22304726.419999998</v>
      </c>
    </row>
    <row r="269" spans="1:8" s="20" customFormat="1" ht="12" customHeight="1">
      <c r="A269" s="39"/>
      <c r="B269" s="75"/>
      <c r="C269" s="50"/>
      <c r="D269" s="674" t="s">
        <v>67</v>
      </c>
      <c r="E269" s="104">
        <v>19853131.939999998</v>
      </c>
      <c r="F269" s="124">
        <f>SUM(F270:F272)</f>
        <v>193724</v>
      </c>
      <c r="G269" s="124">
        <f>SUM(G270:G272)</f>
        <v>89790</v>
      </c>
      <c r="H269" s="104">
        <f t="shared" si="52"/>
        <v>19957065.939999998</v>
      </c>
    </row>
    <row r="270" spans="1:8" s="20" customFormat="1" ht="12" customHeight="1">
      <c r="A270" s="39"/>
      <c r="B270" s="75"/>
      <c r="C270" s="46">
        <v>4010</v>
      </c>
      <c r="D270" s="51" t="s">
        <v>151</v>
      </c>
      <c r="E270" s="48">
        <v>14018100.939999999</v>
      </c>
      <c r="F270" s="61">
        <v>103934</v>
      </c>
      <c r="G270" s="61"/>
      <c r="H270" s="80">
        <f t="shared" si="52"/>
        <v>14122034.939999999</v>
      </c>
    </row>
    <row r="271" spans="1:8" s="20" customFormat="1" ht="12" customHeight="1">
      <c r="A271" s="39"/>
      <c r="B271" s="75"/>
      <c r="C271" s="75">
        <v>6050</v>
      </c>
      <c r="D271" s="69" t="s">
        <v>77</v>
      </c>
      <c r="E271" s="80">
        <v>276750</v>
      </c>
      <c r="F271" s="80"/>
      <c r="G271" s="80">
        <v>89790</v>
      </c>
      <c r="H271" s="80">
        <f t="shared" si="52"/>
        <v>186960</v>
      </c>
    </row>
    <row r="272" spans="1:8" s="20" customFormat="1" ht="12" customHeight="1">
      <c r="A272" s="39"/>
      <c r="B272" s="75"/>
      <c r="C272" s="75">
        <v>6060</v>
      </c>
      <c r="D272" s="69" t="s">
        <v>102</v>
      </c>
      <c r="E272" s="80">
        <v>0</v>
      </c>
      <c r="F272" s="80">
        <v>89790</v>
      </c>
      <c r="G272" s="80"/>
      <c r="H272" s="80">
        <f t="shared" si="52"/>
        <v>89790</v>
      </c>
    </row>
    <row r="273" spans="1:8" s="20" customFormat="1" ht="12" customHeight="1">
      <c r="A273" s="39"/>
      <c r="B273" s="121" t="s">
        <v>158</v>
      </c>
      <c r="C273" s="98"/>
      <c r="D273" s="99" t="s">
        <v>159</v>
      </c>
      <c r="E273" s="44">
        <v>9206411.5199999996</v>
      </c>
      <c r="F273" s="59">
        <f>SUM(F274)</f>
        <v>0</v>
      </c>
      <c r="G273" s="59">
        <f>SUM(G274)</f>
        <v>298500</v>
      </c>
      <c r="H273" s="45">
        <f t="shared" si="52"/>
        <v>8907911.5199999996</v>
      </c>
    </row>
    <row r="274" spans="1:8" s="20" customFormat="1" ht="12" customHeight="1">
      <c r="A274" s="39"/>
      <c r="B274" s="75"/>
      <c r="C274" s="98"/>
      <c r="D274" s="682" t="s">
        <v>140</v>
      </c>
      <c r="E274" s="104">
        <v>9206411.5199999996</v>
      </c>
      <c r="F274" s="124">
        <f>SUM(F275:F275)</f>
        <v>0</v>
      </c>
      <c r="G274" s="124">
        <f>SUM(G275:G275)</f>
        <v>298500</v>
      </c>
      <c r="H274" s="104">
        <f t="shared" si="52"/>
        <v>8907911.5199999996</v>
      </c>
    </row>
    <row r="275" spans="1:8" s="20" customFormat="1" ht="44.25" customHeight="1">
      <c r="A275" s="39"/>
      <c r="B275" s="38"/>
      <c r="C275" s="54" t="s">
        <v>160</v>
      </c>
      <c r="D275" s="55" t="s">
        <v>161</v>
      </c>
      <c r="E275" s="49">
        <v>9206411.5199999996</v>
      </c>
      <c r="F275" s="49"/>
      <c r="G275" s="80">
        <v>298500</v>
      </c>
      <c r="H275" s="49">
        <f t="shared" si="52"/>
        <v>8907911.5199999996</v>
      </c>
    </row>
    <row r="276" spans="1:8" s="20" customFormat="1" ht="12" customHeight="1" thickBot="1">
      <c r="A276" s="38">
        <v>853</v>
      </c>
      <c r="B276" s="38"/>
      <c r="C276" s="40"/>
      <c r="D276" s="41" t="s">
        <v>162</v>
      </c>
      <c r="E276" s="37">
        <v>15257589.029999999</v>
      </c>
      <c r="F276" s="66">
        <f>SUM(F277,F280)</f>
        <v>188750</v>
      </c>
      <c r="G276" s="66">
        <f>SUM(G277,G280)</f>
        <v>0</v>
      </c>
      <c r="H276" s="37">
        <f t="shared" si="52"/>
        <v>15446339.029999999</v>
      </c>
    </row>
    <row r="277" spans="1:8" s="20" customFormat="1" ht="12" customHeight="1" thickTop="1">
      <c r="A277" s="40"/>
      <c r="B277" s="98">
        <v>85311</v>
      </c>
      <c r="C277" s="98"/>
      <c r="D277" s="99" t="s">
        <v>163</v>
      </c>
      <c r="E277" s="44">
        <v>293325</v>
      </c>
      <c r="F277" s="45">
        <f>SUM(F278)</f>
        <v>172000</v>
      </c>
      <c r="G277" s="45">
        <f>SUM(G278)</f>
        <v>0</v>
      </c>
      <c r="H277" s="45">
        <f t="shared" si="52"/>
        <v>465325</v>
      </c>
    </row>
    <row r="278" spans="1:8" s="20" customFormat="1" ht="12" customHeight="1">
      <c r="A278" s="40"/>
      <c r="B278" s="98"/>
      <c r="C278" s="98"/>
      <c r="D278" s="689" t="s">
        <v>140</v>
      </c>
      <c r="E278" s="673">
        <v>293325</v>
      </c>
      <c r="F278" s="673">
        <f>SUM(F279:F279)</f>
        <v>172000</v>
      </c>
      <c r="G278" s="673">
        <f>SUM(G279:G279)</f>
        <v>0</v>
      </c>
      <c r="H278" s="104">
        <f>SUM(E278+F278-G278)</f>
        <v>465325</v>
      </c>
    </row>
    <row r="279" spans="1:8" s="20" customFormat="1" ht="12" customHeight="1">
      <c r="A279" s="40"/>
      <c r="B279" s="98"/>
      <c r="C279" s="75">
        <v>6060</v>
      </c>
      <c r="D279" s="69" t="s">
        <v>102</v>
      </c>
      <c r="E279" s="122">
        <v>0</v>
      </c>
      <c r="F279" s="80">
        <v>172000</v>
      </c>
      <c r="G279" s="80"/>
      <c r="H279" s="80">
        <f t="shared" ref="H279:H280" si="53">SUM(E279+F279-G279)</f>
        <v>172000</v>
      </c>
    </row>
    <row r="280" spans="1:8" s="20" customFormat="1" ht="12" customHeight="1">
      <c r="A280" s="40"/>
      <c r="B280" s="75">
        <v>85395</v>
      </c>
      <c r="C280" s="33"/>
      <c r="D280" s="43" t="s">
        <v>41</v>
      </c>
      <c r="E280" s="44">
        <v>9598639.0299999993</v>
      </c>
      <c r="F280" s="59">
        <f>SUM(F283)</f>
        <v>16750</v>
      </c>
      <c r="G280" s="59">
        <f>SUM(G283)</f>
        <v>0</v>
      </c>
      <c r="H280" s="45">
        <f t="shared" si="53"/>
        <v>9615389.0299999993</v>
      </c>
    </row>
    <row r="281" spans="1:8" s="20" customFormat="1" ht="12" customHeight="1">
      <c r="A281" s="40"/>
      <c r="B281" s="38"/>
      <c r="C281" s="33"/>
      <c r="D281" s="690" t="s">
        <v>164</v>
      </c>
      <c r="E281" s="48"/>
      <c r="F281" s="49"/>
      <c r="G281" s="49"/>
      <c r="H281" s="49"/>
    </row>
    <row r="282" spans="1:8" s="20" customFormat="1" ht="12" customHeight="1">
      <c r="A282" s="40"/>
      <c r="B282" s="38"/>
      <c r="C282" s="33"/>
      <c r="D282" s="690" t="s">
        <v>165</v>
      </c>
      <c r="E282" s="48"/>
      <c r="F282" s="49"/>
      <c r="G282" s="49"/>
      <c r="H282" s="49"/>
    </row>
    <row r="283" spans="1:8" s="20" customFormat="1" ht="12" customHeight="1">
      <c r="A283" s="40"/>
      <c r="B283" s="38"/>
      <c r="C283" s="75"/>
      <c r="D283" s="691" t="s">
        <v>166</v>
      </c>
      <c r="E283" s="673">
        <v>494347.2</v>
      </c>
      <c r="F283" s="673">
        <f>SUM(F284:F286)</f>
        <v>16750</v>
      </c>
      <c r="G283" s="673">
        <f>SUM(G284:G286)</f>
        <v>0</v>
      </c>
      <c r="H283" s="104">
        <f>SUM(E283+F283-G283)</f>
        <v>511097.2</v>
      </c>
    </row>
    <row r="284" spans="1:8" s="20" customFormat="1" ht="12" customHeight="1">
      <c r="A284" s="40"/>
      <c r="B284" s="38"/>
      <c r="C284" s="46">
        <v>4010</v>
      </c>
      <c r="D284" s="51" t="s">
        <v>151</v>
      </c>
      <c r="E284" s="80">
        <v>338426.2</v>
      </c>
      <c r="F284" s="80">
        <v>9450</v>
      </c>
      <c r="G284" s="80"/>
      <c r="H284" s="80">
        <f t="shared" ref="H284:H285" si="54">SUM(E284+F284-G284)</f>
        <v>347876.2</v>
      </c>
    </row>
    <row r="285" spans="1:8" s="20" customFormat="1" ht="12" customHeight="1">
      <c r="A285" s="40"/>
      <c r="B285" s="38"/>
      <c r="C285" s="75">
        <v>4110</v>
      </c>
      <c r="D285" s="69" t="s">
        <v>112</v>
      </c>
      <c r="E285" s="80">
        <v>58260</v>
      </c>
      <c r="F285" s="80">
        <v>7000</v>
      </c>
      <c r="G285" s="80"/>
      <c r="H285" s="80">
        <f t="shared" si="54"/>
        <v>65260</v>
      </c>
    </row>
    <row r="286" spans="1:8" s="20" customFormat="1" ht="12" customHeight="1">
      <c r="A286" s="40"/>
      <c r="B286" s="38"/>
      <c r="C286" s="75">
        <v>4120</v>
      </c>
      <c r="D286" s="69" t="s">
        <v>120</v>
      </c>
      <c r="E286" s="80">
        <v>7877</v>
      </c>
      <c r="F286" s="80">
        <v>300</v>
      </c>
      <c r="G286" s="80"/>
      <c r="H286" s="80">
        <f>SUM(E286+F286-G286)</f>
        <v>8177</v>
      </c>
    </row>
    <row r="287" spans="1:8" s="20" customFormat="1" ht="12" customHeight="1" thickBot="1">
      <c r="A287" s="39">
        <v>854</v>
      </c>
      <c r="B287" s="38"/>
      <c r="C287" s="40"/>
      <c r="D287" s="41" t="s">
        <v>167</v>
      </c>
      <c r="E287" s="37">
        <v>23700806.639999997</v>
      </c>
      <c r="F287" s="66">
        <f>SUM(F288,F291,F294)</f>
        <v>420000</v>
      </c>
      <c r="G287" s="66">
        <f>SUM(G288,G291,G294)</f>
        <v>20000</v>
      </c>
      <c r="H287" s="37">
        <f t="shared" ref="H287:H290" si="55">SUM(E287+F287-G287)</f>
        <v>24100806.639999997</v>
      </c>
    </row>
    <row r="288" spans="1:8" s="20" customFormat="1" ht="12" customHeight="1" thickTop="1">
      <c r="A288" s="39"/>
      <c r="B288" s="42">
        <v>85404</v>
      </c>
      <c r="C288" s="33"/>
      <c r="D288" s="123" t="s">
        <v>168</v>
      </c>
      <c r="E288" s="45">
        <v>1778359.54</v>
      </c>
      <c r="F288" s="59">
        <f>SUM(F289)</f>
        <v>200000</v>
      </c>
      <c r="G288" s="59">
        <f>SUM(G289)</f>
        <v>0</v>
      </c>
      <c r="H288" s="45">
        <f t="shared" si="55"/>
        <v>1978359.54</v>
      </c>
    </row>
    <row r="289" spans="1:8" s="20" customFormat="1" ht="12" customHeight="1">
      <c r="A289" s="39"/>
      <c r="B289" s="42"/>
      <c r="C289" s="33"/>
      <c r="D289" s="682" t="s">
        <v>140</v>
      </c>
      <c r="E289" s="673">
        <v>989786.53</v>
      </c>
      <c r="F289" s="673">
        <f>SUM(F290:F290)</f>
        <v>200000</v>
      </c>
      <c r="G289" s="673">
        <f>SUM(G290:G290)</f>
        <v>0</v>
      </c>
      <c r="H289" s="673">
        <f t="shared" si="55"/>
        <v>1189786.53</v>
      </c>
    </row>
    <row r="290" spans="1:8" s="20" customFormat="1" ht="23.25" customHeight="1">
      <c r="A290" s="39"/>
      <c r="B290" s="42"/>
      <c r="C290" s="63">
        <v>2540</v>
      </c>
      <c r="D290" s="60" t="s">
        <v>119</v>
      </c>
      <c r="E290" s="80">
        <v>989786.53</v>
      </c>
      <c r="F290" s="80">
        <v>200000</v>
      </c>
      <c r="G290" s="80"/>
      <c r="H290" s="80">
        <f t="shared" si="55"/>
        <v>1189786.53</v>
      </c>
    </row>
    <row r="291" spans="1:8" s="20" customFormat="1" ht="12" customHeight="1">
      <c r="A291" s="39"/>
      <c r="B291" s="46">
        <v>85410</v>
      </c>
      <c r="C291" s="67"/>
      <c r="D291" s="68" t="s">
        <v>169</v>
      </c>
      <c r="E291" s="59">
        <v>5103990.9300000006</v>
      </c>
      <c r="F291" s="59">
        <f>SUM(F292)</f>
        <v>200000</v>
      </c>
      <c r="G291" s="59">
        <f>SUM(G292)</f>
        <v>0</v>
      </c>
      <c r="H291" s="45">
        <f>SUM(E291+F291-G291)</f>
        <v>5303990.9300000006</v>
      </c>
    </row>
    <row r="292" spans="1:8" s="20" customFormat="1" ht="12" customHeight="1">
      <c r="A292" s="39"/>
      <c r="B292" s="42"/>
      <c r="C292" s="33"/>
      <c r="D292" s="682" t="s">
        <v>51</v>
      </c>
      <c r="E292" s="673">
        <v>3672668.32</v>
      </c>
      <c r="F292" s="673">
        <f>SUM(F293:F293)</f>
        <v>200000</v>
      </c>
      <c r="G292" s="673">
        <f>SUM(G293:G293)</f>
        <v>0</v>
      </c>
      <c r="H292" s="673">
        <f t="shared" ref="H292:H294" si="56">SUM(E292+F292-G292)</f>
        <v>3872668.32</v>
      </c>
    </row>
    <row r="293" spans="1:8" s="20" customFormat="1" ht="12" customHeight="1">
      <c r="A293" s="39"/>
      <c r="B293" s="42"/>
      <c r="C293" s="75">
        <v>4260</v>
      </c>
      <c r="D293" s="69" t="s">
        <v>114</v>
      </c>
      <c r="E293" s="48">
        <v>300000</v>
      </c>
      <c r="F293" s="48">
        <v>200000</v>
      </c>
      <c r="G293" s="48"/>
      <c r="H293" s="49">
        <f t="shared" si="56"/>
        <v>500000</v>
      </c>
    </row>
    <row r="294" spans="1:8" s="20" customFormat="1" ht="12" customHeight="1">
      <c r="A294" s="39"/>
      <c r="B294" s="75">
        <v>85420</v>
      </c>
      <c r="C294" s="75"/>
      <c r="D294" s="123" t="s">
        <v>170</v>
      </c>
      <c r="E294" s="45">
        <v>8415881.3599999994</v>
      </c>
      <c r="F294" s="59">
        <f>SUM(F295,F297)</f>
        <v>20000</v>
      </c>
      <c r="G294" s="59">
        <f>SUM(G295,G297)</f>
        <v>20000</v>
      </c>
      <c r="H294" s="45">
        <f t="shared" si="56"/>
        <v>8415881.3599999994</v>
      </c>
    </row>
    <row r="295" spans="1:8" s="20" customFormat="1" ht="12" customHeight="1">
      <c r="A295" s="40"/>
      <c r="B295" s="98"/>
      <c r="C295" s="33"/>
      <c r="D295" s="674" t="s">
        <v>51</v>
      </c>
      <c r="E295" s="673">
        <v>8215881.3599999994</v>
      </c>
      <c r="F295" s="673">
        <f>SUM(F296:F296)</f>
        <v>20000</v>
      </c>
      <c r="G295" s="673">
        <f>SUM(G296:G296)</f>
        <v>0</v>
      </c>
      <c r="H295" s="673">
        <f>SUM(E295+F295-G295)</f>
        <v>8235881.3599999994</v>
      </c>
    </row>
    <row r="296" spans="1:8" s="20" customFormat="1" ht="12" customHeight="1">
      <c r="A296" s="40"/>
      <c r="B296" s="98"/>
      <c r="C296" s="75">
        <v>6060</v>
      </c>
      <c r="D296" s="69" t="s">
        <v>102</v>
      </c>
      <c r="E296" s="48">
        <v>0</v>
      </c>
      <c r="F296" s="48">
        <v>20000</v>
      </c>
      <c r="G296" s="61"/>
      <c r="H296" s="80">
        <f t="shared" ref="H296" si="57">SUM(E296+F296-G296)</f>
        <v>20000</v>
      </c>
    </row>
    <row r="297" spans="1:8" s="20" customFormat="1" ht="12" customHeight="1">
      <c r="A297" s="40"/>
      <c r="B297" s="98"/>
      <c r="C297" s="33"/>
      <c r="D297" s="682" t="s">
        <v>90</v>
      </c>
      <c r="E297" s="673">
        <v>200000</v>
      </c>
      <c r="F297" s="673">
        <f>SUM(F298:F298)</f>
        <v>0</v>
      </c>
      <c r="G297" s="673">
        <f>SUM(G298:G298)</f>
        <v>20000</v>
      </c>
      <c r="H297" s="104">
        <f>SUM(E297+F297-G297)</f>
        <v>180000</v>
      </c>
    </row>
    <row r="298" spans="1:8" s="20" customFormat="1" ht="12" customHeight="1">
      <c r="A298" s="40"/>
      <c r="B298" s="98"/>
      <c r="C298" s="75">
        <v>6050</v>
      </c>
      <c r="D298" s="69" t="s">
        <v>77</v>
      </c>
      <c r="E298" s="48">
        <v>200000</v>
      </c>
      <c r="F298" s="48"/>
      <c r="G298" s="48">
        <v>20000</v>
      </c>
      <c r="H298" s="49">
        <f t="shared" ref="H298" si="58">SUM(E298+F298-G298)</f>
        <v>180000</v>
      </c>
    </row>
    <row r="299" spans="1:8" s="20" customFormat="1" ht="12" customHeight="1" thickBot="1">
      <c r="A299" s="39">
        <v>855</v>
      </c>
      <c r="B299" s="38"/>
      <c r="C299" s="40"/>
      <c r="D299" s="41" t="s">
        <v>64</v>
      </c>
      <c r="E299" s="66">
        <v>47007430.410000004</v>
      </c>
      <c r="F299" s="66">
        <f>SUM(F300,F305)</f>
        <v>150833</v>
      </c>
      <c r="G299" s="66">
        <f>SUM(G300,G305)</f>
        <v>180684</v>
      </c>
      <c r="H299" s="66">
        <f>SUM(E299+F299-G299)</f>
        <v>46977579.410000004</v>
      </c>
    </row>
    <row r="300" spans="1:8" s="20" customFormat="1" ht="12" customHeight="1" thickTop="1">
      <c r="A300" s="39"/>
      <c r="B300" s="75">
        <v>85510</v>
      </c>
      <c r="C300" s="75"/>
      <c r="D300" s="43" t="s">
        <v>171</v>
      </c>
      <c r="E300" s="44">
        <v>19812536.07</v>
      </c>
      <c r="F300" s="45">
        <f>SUM(F301,F303)</f>
        <v>126500</v>
      </c>
      <c r="G300" s="45">
        <f>SUM(G301,G303)</f>
        <v>180684</v>
      </c>
      <c r="H300" s="45">
        <f t="shared" ref="H300:H330" si="59">SUM(E300+F300-G300)</f>
        <v>19758352.07</v>
      </c>
    </row>
    <row r="301" spans="1:8" s="20" customFormat="1" ht="12" customHeight="1">
      <c r="A301" s="39"/>
      <c r="B301" s="75"/>
      <c r="C301" s="50"/>
      <c r="D301" s="674" t="s">
        <v>67</v>
      </c>
      <c r="E301" s="124">
        <v>1664018</v>
      </c>
      <c r="F301" s="104">
        <f>SUM(F302:F302)</f>
        <v>0</v>
      </c>
      <c r="G301" s="104">
        <f>SUM(G302:G302)</f>
        <v>180684</v>
      </c>
      <c r="H301" s="104">
        <f>SUM(E301+F301-G301)</f>
        <v>1483334</v>
      </c>
    </row>
    <row r="302" spans="1:8" s="20" customFormat="1" ht="23.25" customHeight="1">
      <c r="A302" s="39"/>
      <c r="B302" s="75"/>
      <c r="C302" s="56" t="s">
        <v>172</v>
      </c>
      <c r="D302" s="125" t="s">
        <v>173</v>
      </c>
      <c r="E302" s="61">
        <v>1249395</v>
      </c>
      <c r="F302" s="48"/>
      <c r="G302" s="48">
        <v>180684</v>
      </c>
      <c r="H302" s="48">
        <f t="shared" ref="H302" si="60">SUM(E302+F302-G302)</f>
        <v>1068711</v>
      </c>
    </row>
    <row r="303" spans="1:8" s="20" customFormat="1" ht="12" customHeight="1">
      <c r="A303" s="39"/>
      <c r="B303" s="75"/>
      <c r="C303" s="98"/>
      <c r="D303" s="689" t="s">
        <v>140</v>
      </c>
      <c r="E303" s="124">
        <v>3365505.56</v>
      </c>
      <c r="F303" s="104">
        <f>SUM(F304:F304)</f>
        <v>126500</v>
      </c>
      <c r="G303" s="104">
        <f>SUM(G304:G304)</f>
        <v>0</v>
      </c>
      <c r="H303" s="104">
        <f>SUM(E303+F303-G303)</f>
        <v>3492005.56</v>
      </c>
    </row>
    <row r="304" spans="1:8" s="20" customFormat="1" ht="12.75" customHeight="1">
      <c r="A304" s="39"/>
      <c r="B304" s="75"/>
      <c r="C304" s="75">
        <v>6060</v>
      </c>
      <c r="D304" s="69" t="s">
        <v>102</v>
      </c>
      <c r="E304" s="61">
        <v>0</v>
      </c>
      <c r="F304" s="48">
        <v>126500</v>
      </c>
      <c r="G304" s="48"/>
      <c r="H304" s="48">
        <f t="shared" ref="H304" si="61">SUM(E304+F304-G304)</f>
        <v>126500</v>
      </c>
    </row>
    <row r="305" spans="1:8" s="20" customFormat="1" ht="12" customHeight="1">
      <c r="A305" s="39"/>
      <c r="B305" s="75">
        <v>85595</v>
      </c>
      <c r="C305" s="33"/>
      <c r="D305" s="43" t="s">
        <v>41</v>
      </c>
      <c r="E305" s="44">
        <v>899836.46</v>
      </c>
      <c r="F305" s="45">
        <f>SUM(F306,F309)</f>
        <v>24333</v>
      </c>
      <c r="G305" s="45">
        <f>SUM(G306,G309)</f>
        <v>0</v>
      </c>
      <c r="H305" s="45">
        <f>SUM(E305+F305-G305)</f>
        <v>924169.46</v>
      </c>
    </row>
    <row r="306" spans="1:8" s="20" customFormat="1" ht="12" customHeight="1">
      <c r="A306" s="39"/>
      <c r="B306" s="75"/>
      <c r="C306" s="33"/>
      <c r="D306" s="674" t="s">
        <v>174</v>
      </c>
      <c r="E306" s="104">
        <v>130298</v>
      </c>
      <c r="F306" s="76">
        <f>SUM(F307:F308)</f>
        <v>20153</v>
      </c>
      <c r="G306" s="76">
        <f>SUM(G307:G308)</f>
        <v>0</v>
      </c>
      <c r="H306" s="104">
        <f t="shared" ref="H306:H310" si="62">SUM(E306+F306-G306)</f>
        <v>150451</v>
      </c>
    </row>
    <row r="307" spans="1:8" s="20" customFormat="1" ht="12" customHeight="1">
      <c r="A307" s="39"/>
      <c r="B307" s="75"/>
      <c r="C307" s="50" t="s">
        <v>175</v>
      </c>
      <c r="D307" s="58" t="s">
        <v>113</v>
      </c>
      <c r="E307" s="48">
        <v>54069</v>
      </c>
      <c r="F307" s="61">
        <v>10000</v>
      </c>
      <c r="G307" s="61"/>
      <c r="H307" s="61">
        <f t="shared" si="62"/>
        <v>64069</v>
      </c>
    </row>
    <row r="308" spans="1:8" s="20" customFormat="1" ht="12" customHeight="1">
      <c r="A308" s="39"/>
      <c r="B308" s="75"/>
      <c r="C308" s="50">
        <v>4300</v>
      </c>
      <c r="D308" s="58" t="s">
        <v>101</v>
      </c>
      <c r="E308" s="48">
        <v>72708</v>
      </c>
      <c r="F308" s="61">
        <v>10153</v>
      </c>
      <c r="G308" s="61"/>
      <c r="H308" s="61">
        <f t="shared" si="62"/>
        <v>82861</v>
      </c>
    </row>
    <row r="309" spans="1:8" s="20" customFormat="1" ht="12" customHeight="1">
      <c r="A309" s="39"/>
      <c r="B309" s="75"/>
      <c r="C309" s="33"/>
      <c r="D309" s="682" t="s">
        <v>140</v>
      </c>
      <c r="E309" s="104">
        <v>448.69</v>
      </c>
      <c r="F309" s="76">
        <f>SUM(F310:F310)</f>
        <v>4180</v>
      </c>
      <c r="G309" s="76">
        <f>SUM(G310:G310)</f>
        <v>0</v>
      </c>
      <c r="H309" s="104">
        <f t="shared" si="62"/>
        <v>4628.6899999999996</v>
      </c>
    </row>
    <row r="310" spans="1:8" s="20" customFormat="1" ht="45" customHeight="1">
      <c r="A310" s="39"/>
      <c r="B310" s="75"/>
      <c r="C310" s="56" t="s">
        <v>176</v>
      </c>
      <c r="D310" s="126" t="s">
        <v>177</v>
      </c>
      <c r="E310" s="48">
        <v>406</v>
      </c>
      <c r="F310" s="61">
        <v>4180</v>
      </c>
      <c r="G310" s="61"/>
      <c r="H310" s="61">
        <f t="shared" si="62"/>
        <v>4586</v>
      </c>
    </row>
    <row r="311" spans="1:8" s="20" customFormat="1" ht="12" customHeight="1" thickBot="1">
      <c r="A311" s="38">
        <v>900</v>
      </c>
      <c r="B311" s="38"/>
      <c r="C311" s="40"/>
      <c r="D311" s="41" t="s">
        <v>68</v>
      </c>
      <c r="E311" s="37">
        <v>76227677.409999996</v>
      </c>
      <c r="F311" s="66">
        <f>SUM(F312,F315,F318,F321)</f>
        <v>17134.099999999999</v>
      </c>
      <c r="G311" s="66">
        <f>SUM(G312,G315,G318,G321)</f>
        <v>200000</v>
      </c>
      <c r="H311" s="37">
        <f t="shared" si="59"/>
        <v>76044811.50999999</v>
      </c>
    </row>
    <row r="312" spans="1:8" s="20" customFormat="1" ht="12" customHeight="1" thickTop="1">
      <c r="A312" s="38"/>
      <c r="B312" s="75">
        <v>90001</v>
      </c>
      <c r="C312" s="127"/>
      <c r="D312" s="128" t="s">
        <v>69</v>
      </c>
      <c r="E312" s="45">
        <v>1143493</v>
      </c>
      <c r="F312" s="59">
        <f>SUM(F313)</f>
        <v>0</v>
      </c>
      <c r="G312" s="59">
        <f>SUM(G313)</f>
        <v>68690.58</v>
      </c>
      <c r="H312" s="45">
        <f t="shared" ref="H312" si="63">SUM(E312+F312-G312)</f>
        <v>1074802.42</v>
      </c>
    </row>
    <row r="313" spans="1:8" s="20" customFormat="1" ht="12" customHeight="1">
      <c r="A313" s="38"/>
      <c r="B313" s="129"/>
      <c r="C313" s="121"/>
      <c r="D313" s="679" t="s">
        <v>149</v>
      </c>
      <c r="E313" s="104">
        <v>260500</v>
      </c>
      <c r="F313" s="124">
        <f>SUM(F314:F314)</f>
        <v>0</v>
      </c>
      <c r="G313" s="124">
        <f>SUM(G314:G314)</f>
        <v>68690.58</v>
      </c>
      <c r="H313" s="104">
        <f>SUM(E313+F313-G313)</f>
        <v>191809.41999999998</v>
      </c>
    </row>
    <row r="314" spans="1:8" s="20" customFormat="1" ht="45.75" customHeight="1">
      <c r="A314" s="38"/>
      <c r="B314" s="129"/>
      <c r="C314" s="89">
        <v>6230</v>
      </c>
      <c r="D314" s="55" t="s">
        <v>178</v>
      </c>
      <c r="E314" s="48">
        <v>250000</v>
      </c>
      <c r="F314" s="61"/>
      <c r="G314" s="61">
        <v>68690.58</v>
      </c>
      <c r="H314" s="80">
        <f>SUM(E314+F314-G314)</f>
        <v>181309.41999999998</v>
      </c>
    </row>
    <row r="315" spans="1:8" s="20" customFormat="1" ht="12" customHeight="1">
      <c r="A315" s="38"/>
      <c r="B315" s="75">
        <v>90002</v>
      </c>
      <c r="C315" s="127"/>
      <c r="D315" s="130" t="s">
        <v>179</v>
      </c>
      <c r="E315" s="45">
        <v>42750806.5</v>
      </c>
      <c r="F315" s="59">
        <f>SUM(F316)</f>
        <v>0</v>
      </c>
      <c r="G315" s="59">
        <f>SUM(G316)</f>
        <v>40000</v>
      </c>
      <c r="H315" s="45">
        <f t="shared" ref="H315" si="64">SUM(E315+F315-G315)</f>
        <v>42710806.5</v>
      </c>
    </row>
    <row r="316" spans="1:8" s="20" customFormat="1" ht="12" customHeight="1">
      <c r="A316" s="38"/>
      <c r="B316" s="129"/>
      <c r="C316" s="75"/>
      <c r="D316" s="679" t="s">
        <v>149</v>
      </c>
      <c r="E316" s="104">
        <v>41540621.5</v>
      </c>
      <c r="F316" s="124">
        <f>SUM(F317:F317)</f>
        <v>0</v>
      </c>
      <c r="G316" s="124">
        <f>SUM(G317:G317)</f>
        <v>40000</v>
      </c>
      <c r="H316" s="104">
        <f>SUM(E316+F316-G316)</f>
        <v>41500621.5</v>
      </c>
    </row>
    <row r="317" spans="1:8" s="20" customFormat="1" ht="23.25" customHeight="1">
      <c r="A317" s="38"/>
      <c r="B317" s="38"/>
      <c r="C317" s="63">
        <v>4600</v>
      </c>
      <c r="D317" s="60" t="s">
        <v>180</v>
      </c>
      <c r="E317" s="131">
        <v>456655</v>
      </c>
      <c r="F317" s="48"/>
      <c r="G317" s="48">
        <v>40000</v>
      </c>
      <c r="H317" s="80">
        <f t="shared" ref="H317:H318" si="65">SUM(E317+F317-G317)</f>
        <v>416655</v>
      </c>
    </row>
    <row r="318" spans="1:8" s="20" customFormat="1" ht="12" customHeight="1">
      <c r="A318" s="38"/>
      <c r="B318" s="46">
        <v>90015</v>
      </c>
      <c r="C318" s="81"/>
      <c r="D318" s="68" t="s">
        <v>72</v>
      </c>
      <c r="E318" s="44">
        <v>11416141.720000001</v>
      </c>
      <c r="F318" s="95">
        <f>SUM(F319)</f>
        <v>17134.099999999999</v>
      </c>
      <c r="G318" s="95">
        <f>SUM(G319)</f>
        <v>0</v>
      </c>
      <c r="H318" s="45">
        <f t="shared" si="65"/>
        <v>11433275.82</v>
      </c>
    </row>
    <row r="319" spans="1:8" s="20" customFormat="1" ht="12" customHeight="1">
      <c r="A319" s="38"/>
      <c r="B319" s="46"/>
      <c r="C319" s="50"/>
      <c r="D319" s="680" t="s">
        <v>73</v>
      </c>
      <c r="E319" s="687">
        <v>10107000</v>
      </c>
      <c r="F319" s="688">
        <f>SUM(F320:F320)</f>
        <v>17134.099999999999</v>
      </c>
      <c r="G319" s="688">
        <f>SUM(G320:G320)</f>
        <v>0</v>
      </c>
      <c r="H319" s="104">
        <f>SUM(E319+F319-G319)</f>
        <v>10124134.1</v>
      </c>
    </row>
    <row r="320" spans="1:8" s="20" customFormat="1" ht="12" customHeight="1">
      <c r="A320" s="70"/>
      <c r="B320" s="71"/>
      <c r="C320" s="108">
        <v>4270</v>
      </c>
      <c r="D320" s="43" t="s">
        <v>83</v>
      </c>
      <c r="E320" s="44">
        <v>1800000</v>
      </c>
      <c r="F320" s="95">
        <v>17134.099999999999</v>
      </c>
      <c r="G320" s="95"/>
      <c r="H320" s="44">
        <f>SUM(E320+F320-G320)</f>
        <v>1817134.1</v>
      </c>
    </row>
    <row r="321" spans="1:8" s="20" customFormat="1" ht="12" customHeight="1">
      <c r="A321" s="38"/>
      <c r="B321" s="75">
        <v>90095</v>
      </c>
      <c r="C321" s="40"/>
      <c r="D321" s="65" t="s">
        <v>41</v>
      </c>
      <c r="E321" s="45">
        <v>9599878.4600000028</v>
      </c>
      <c r="F321" s="45">
        <f>SUM(F322)</f>
        <v>0</v>
      </c>
      <c r="G321" s="45">
        <f>SUM(G322)</f>
        <v>91309.42</v>
      </c>
      <c r="H321" s="45">
        <f t="shared" si="59"/>
        <v>9508569.0400000028</v>
      </c>
    </row>
    <row r="322" spans="1:8" s="20" customFormat="1" ht="12" customHeight="1">
      <c r="A322" s="38"/>
      <c r="B322" s="38"/>
      <c r="C322" s="46"/>
      <c r="D322" s="679" t="s">
        <v>149</v>
      </c>
      <c r="E322" s="673">
        <v>1531860</v>
      </c>
      <c r="F322" s="673">
        <f>SUM(F323:F323)</f>
        <v>0</v>
      </c>
      <c r="G322" s="673">
        <f>SUM(G323:G323)</f>
        <v>91309.42</v>
      </c>
      <c r="H322" s="673">
        <f t="shared" si="59"/>
        <v>1440550.58</v>
      </c>
    </row>
    <row r="323" spans="1:8" s="20" customFormat="1" ht="12" customHeight="1">
      <c r="A323" s="38"/>
      <c r="B323" s="38"/>
      <c r="C323" s="75">
        <v>6050</v>
      </c>
      <c r="D323" s="69" t="s">
        <v>77</v>
      </c>
      <c r="E323" s="132">
        <v>960000</v>
      </c>
      <c r="F323" s="80"/>
      <c r="G323" s="80">
        <v>91309.42</v>
      </c>
      <c r="H323" s="80">
        <f t="shared" si="59"/>
        <v>868690.58</v>
      </c>
    </row>
    <row r="324" spans="1:8" s="20" customFormat="1" ht="12" customHeight="1" thickBot="1">
      <c r="A324" s="38">
        <v>921</v>
      </c>
      <c r="B324" s="38"/>
      <c r="C324" s="40"/>
      <c r="D324" s="41" t="s">
        <v>181</v>
      </c>
      <c r="E324" s="37">
        <v>26182362.079999998</v>
      </c>
      <c r="F324" s="66">
        <f>SUM(F325,F328,F331,F334)</f>
        <v>10000</v>
      </c>
      <c r="G324" s="66">
        <f>SUM(G325,G328,G331,G334)</f>
        <v>110000</v>
      </c>
      <c r="H324" s="37">
        <f t="shared" si="59"/>
        <v>26082362.079999998</v>
      </c>
    </row>
    <row r="325" spans="1:8" s="20" customFormat="1" ht="12" customHeight="1" thickTop="1">
      <c r="A325" s="38"/>
      <c r="B325" s="46">
        <v>92109</v>
      </c>
      <c r="C325" s="81"/>
      <c r="D325" s="133" t="s">
        <v>182</v>
      </c>
      <c r="E325" s="45">
        <v>677000</v>
      </c>
      <c r="F325" s="45">
        <f>SUM(F326)</f>
        <v>0</v>
      </c>
      <c r="G325" s="45">
        <f>SUM(G326)</f>
        <v>50000</v>
      </c>
      <c r="H325" s="45">
        <f t="shared" si="59"/>
        <v>627000</v>
      </c>
    </row>
    <row r="326" spans="1:8" s="20" customFormat="1" ht="12" customHeight="1">
      <c r="A326" s="38"/>
      <c r="B326" s="129"/>
      <c r="C326" s="46"/>
      <c r="D326" s="682" t="s">
        <v>90</v>
      </c>
      <c r="E326" s="104">
        <v>677000</v>
      </c>
      <c r="F326" s="76">
        <f>SUM(F327:F327)</f>
        <v>0</v>
      </c>
      <c r="G326" s="76">
        <f>SUM(G327:G327)</f>
        <v>50000</v>
      </c>
      <c r="H326" s="673">
        <f t="shared" si="59"/>
        <v>627000</v>
      </c>
    </row>
    <row r="327" spans="1:8" s="20" customFormat="1" ht="22.5" customHeight="1">
      <c r="A327" s="38"/>
      <c r="B327" s="129"/>
      <c r="C327" s="63">
        <v>4399</v>
      </c>
      <c r="D327" s="126" t="s">
        <v>95</v>
      </c>
      <c r="E327" s="48">
        <v>233000</v>
      </c>
      <c r="F327" s="61"/>
      <c r="G327" s="61">
        <v>50000</v>
      </c>
      <c r="H327" s="80">
        <f t="shared" si="59"/>
        <v>183000</v>
      </c>
    </row>
    <row r="328" spans="1:8" s="20" customFormat="1" ht="12" customHeight="1">
      <c r="A328" s="38"/>
      <c r="B328" s="46">
        <v>92110</v>
      </c>
      <c r="C328" s="81"/>
      <c r="D328" s="68" t="s">
        <v>183</v>
      </c>
      <c r="E328" s="45">
        <v>1368891.2</v>
      </c>
      <c r="F328" s="45">
        <f>SUM(F329)</f>
        <v>10000</v>
      </c>
      <c r="G328" s="45">
        <f>SUM(G329)</f>
        <v>0</v>
      </c>
      <c r="H328" s="45">
        <f t="shared" si="59"/>
        <v>1378891.2</v>
      </c>
    </row>
    <row r="329" spans="1:8" s="20" customFormat="1" ht="12" customHeight="1">
      <c r="A329" s="38"/>
      <c r="B329" s="129"/>
      <c r="C329" s="46"/>
      <c r="D329" s="689" t="s">
        <v>184</v>
      </c>
      <c r="E329" s="104">
        <v>1368891.2</v>
      </c>
      <c r="F329" s="76">
        <f>SUM(F330:F330)</f>
        <v>10000</v>
      </c>
      <c r="G329" s="76">
        <f>SUM(G330:G330)</f>
        <v>0</v>
      </c>
      <c r="H329" s="673">
        <f t="shared" si="59"/>
        <v>1378891.2</v>
      </c>
    </row>
    <row r="330" spans="1:8" s="20" customFormat="1" ht="45.75" customHeight="1">
      <c r="A330" s="38"/>
      <c r="B330" s="129"/>
      <c r="C330" s="63">
        <v>6220</v>
      </c>
      <c r="D330" s="60" t="s">
        <v>185</v>
      </c>
      <c r="E330" s="80">
        <v>110000</v>
      </c>
      <c r="F330" s="80">
        <v>10000</v>
      </c>
      <c r="G330" s="80"/>
      <c r="H330" s="80">
        <f t="shared" si="59"/>
        <v>120000</v>
      </c>
    </row>
    <row r="331" spans="1:8" s="20" customFormat="1" ht="12" customHeight="1">
      <c r="A331" s="38"/>
      <c r="B331" s="134">
        <v>92120</v>
      </c>
      <c r="C331" s="98"/>
      <c r="D331" s="99" t="s">
        <v>186</v>
      </c>
      <c r="E331" s="45">
        <v>4675850</v>
      </c>
      <c r="F331" s="45">
        <f>SUM(F332)</f>
        <v>0</v>
      </c>
      <c r="G331" s="45">
        <f>SUM(G332)</f>
        <v>50000</v>
      </c>
      <c r="H331" s="45">
        <f t="shared" ref="H331:H333" si="66">SUM(E331+F331-G331)</f>
        <v>4625850</v>
      </c>
    </row>
    <row r="332" spans="1:8" s="20" customFormat="1" ht="12" customHeight="1">
      <c r="A332" s="38"/>
      <c r="B332" s="135"/>
      <c r="C332" s="98"/>
      <c r="D332" s="689" t="s">
        <v>94</v>
      </c>
      <c r="E332" s="104">
        <v>4375850</v>
      </c>
      <c r="F332" s="76">
        <f>SUM(F333:F333)</f>
        <v>0</v>
      </c>
      <c r="G332" s="76">
        <f>SUM(G333:G333)</f>
        <v>50000</v>
      </c>
      <c r="H332" s="673">
        <f t="shared" si="66"/>
        <v>4325850</v>
      </c>
    </row>
    <row r="333" spans="1:8" s="20" customFormat="1" ht="45.75" customHeight="1">
      <c r="A333" s="38"/>
      <c r="B333" s="135"/>
      <c r="C333" s="136">
        <v>2720</v>
      </c>
      <c r="D333" s="137" t="s">
        <v>187</v>
      </c>
      <c r="E333" s="80">
        <v>800000</v>
      </c>
      <c r="F333" s="80"/>
      <c r="G333" s="80">
        <v>50000</v>
      </c>
      <c r="H333" s="80">
        <f t="shared" si="66"/>
        <v>750000</v>
      </c>
    </row>
    <row r="334" spans="1:8" s="20" customFormat="1" ht="12" customHeight="1">
      <c r="A334" s="38"/>
      <c r="B334" s="46">
        <v>92195</v>
      </c>
      <c r="C334" s="81"/>
      <c r="D334" s="65" t="s">
        <v>41</v>
      </c>
      <c r="E334" s="45">
        <v>1061020</v>
      </c>
      <c r="F334" s="45">
        <f>SUM(F335)</f>
        <v>0</v>
      </c>
      <c r="G334" s="45">
        <f>SUM(G335)</f>
        <v>10000</v>
      </c>
      <c r="H334" s="45">
        <f t="shared" ref="H334:H357" si="67">SUM(E334+F334-G334)</f>
        <v>1051020</v>
      </c>
    </row>
    <row r="335" spans="1:8" s="20" customFormat="1" ht="12" customHeight="1">
      <c r="A335" s="38"/>
      <c r="B335" s="129"/>
      <c r="C335" s="46"/>
      <c r="D335" s="689" t="s">
        <v>184</v>
      </c>
      <c r="E335" s="104">
        <v>1061020</v>
      </c>
      <c r="F335" s="76">
        <f>SUM(F336:F336)</f>
        <v>0</v>
      </c>
      <c r="G335" s="76">
        <f>SUM(G336:G336)</f>
        <v>10000</v>
      </c>
      <c r="H335" s="673">
        <f t="shared" si="67"/>
        <v>1051020</v>
      </c>
    </row>
    <row r="336" spans="1:8" s="20" customFormat="1" ht="12" customHeight="1">
      <c r="A336" s="38"/>
      <c r="B336" s="46"/>
      <c r="C336" s="75">
        <v>4300</v>
      </c>
      <c r="D336" s="69" t="s">
        <v>537</v>
      </c>
      <c r="E336" s="48">
        <v>347400</v>
      </c>
      <c r="F336" s="61"/>
      <c r="G336" s="61">
        <v>10000</v>
      </c>
      <c r="H336" s="80">
        <f t="shared" si="67"/>
        <v>337400</v>
      </c>
    </row>
    <row r="337" spans="1:8" s="20" customFormat="1" ht="12" customHeight="1" thickBot="1">
      <c r="A337" s="38">
        <v>926</v>
      </c>
      <c r="B337" s="38"/>
      <c r="C337" s="40"/>
      <c r="D337" s="41" t="s">
        <v>188</v>
      </c>
      <c r="E337" s="37">
        <v>38321941.560000002</v>
      </c>
      <c r="F337" s="37">
        <f>SUM(F338,F341,F354)</f>
        <v>350400</v>
      </c>
      <c r="G337" s="37">
        <f>SUM(G338,G341,G354)</f>
        <v>231100</v>
      </c>
      <c r="H337" s="37">
        <f t="shared" si="67"/>
        <v>38441241.560000002</v>
      </c>
    </row>
    <row r="338" spans="1:8" s="20" customFormat="1" ht="12" customHeight="1" thickTop="1">
      <c r="A338" s="38"/>
      <c r="B338" s="106">
        <v>92601</v>
      </c>
      <c r="C338" s="106"/>
      <c r="D338" s="138" t="s">
        <v>189</v>
      </c>
      <c r="E338" s="45">
        <v>12471190</v>
      </c>
      <c r="F338" s="45">
        <f>SUM(F339)</f>
        <v>20000</v>
      </c>
      <c r="G338" s="45">
        <f>SUM(G339)</f>
        <v>0</v>
      </c>
      <c r="H338" s="45">
        <f t="shared" si="67"/>
        <v>12491190</v>
      </c>
    </row>
    <row r="339" spans="1:8" s="20" customFormat="1" ht="12" customHeight="1">
      <c r="A339" s="38"/>
      <c r="B339" s="75"/>
      <c r="C339" s="40"/>
      <c r="D339" s="682" t="s">
        <v>90</v>
      </c>
      <c r="E339" s="673">
        <v>9748967</v>
      </c>
      <c r="F339" s="673">
        <f>SUM(F340:F340)</f>
        <v>20000</v>
      </c>
      <c r="G339" s="673">
        <f>SUM(G340:G340)</f>
        <v>0</v>
      </c>
      <c r="H339" s="673">
        <f t="shared" si="67"/>
        <v>9768967</v>
      </c>
    </row>
    <row r="340" spans="1:8" s="20" customFormat="1" ht="12" customHeight="1">
      <c r="A340" s="38"/>
      <c r="B340" s="75"/>
      <c r="C340" s="75">
        <v>6050</v>
      </c>
      <c r="D340" s="69" t="s">
        <v>77</v>
      </c>
      <c r="E340" s="48">
        <v>9720000</v>
      </c>
      <c r="F340" s="48">
        <v>20000</v>
      </c>
      <c r="G340" s="48"/>
      <c r="H340" s="61">
        <f t="shared" si="67"/>
        <v>9740000</v>
      </c>
    </row>
    <row r="341" spans="1:8" s="20" customFormat="1" ht="12" customHeight="1">
      <c r="A341" s="38"/>
      <c r="B341" s="75">
        <v>92604</v>
      </c>
      <c r="C341" s="62"/>
      <c r="D341" s="43" t="s">
        <v>190</v>
      </c>
      <c r="E341" s="45">
        <v>20121242.559999999</v>
      </c>
      <c r="F341" s="45">
        <f>SUM(F342)</f>
        <v>330400</v>
      </c>
      <c r="G341" s="45">
        <f>SUM(G342)</f>
        <v>223100</v>
      </c>
      <c r="H341" s="45">
        <f t="shared" si="67"/>
        <v>20228542.559999999</v>
      </c>
    </row>
    <row r="342" spans="1:8" s="20" customFormat="1" ht="12" customHeight="1">
      <c r="A342" s="38"/>
      <c r="B342" s="75"/>
      <c r="C342" s="40"/>
      <c r="D342" s="682" t="s">
        <v>80</v>
      </c>
      <c r="E342" s="673">
        <v>20121242.559999999</v>
      </c>
      <c r="F342" s="673">
        <f>SUM(F343:F353)</f>
        <v>330400</v>
      </c>
      <c r="G342" s="673">
        <f>SUM(G343:G353)</f>
        <v>223100</v>
      </c>
      <c r="H342" s="673">
        <f t="shared" si="67"/>
        <v>20228542.559999999</v>
      </c>
    </row>
    <row r="343" spans="1:8" s="20" customFormat="1" ht="12" customHeight="1">
      <c r="A343" s="38"/>
      <c r="B343" s="75"/>
      <c r="C343" s="75">
        <v>3020</v>
      </c>
      <c r="D343" s="69" t="s">
        <v>81</v>
      </c>
      <c r="E343" s="139">
        <v>106204</v>
      </c>
      <c r="F343" s="48"/>
      <c r="G343" s="48">
        <v>20000</v>
      </c>
      <c r="H343" s="49">
        <f t="shared" si="67"/>
        <v>86204</v>
      </c>
    </row>
    <row r="344" spans="1:8" s="20" customFormat="1" ht="12" customHeight="1">
      <c r="A344" s="38"/>
      <c r="B344" s="75"/>
      <c r="C344" s="75">
        <v>4040</v>
      </c>
      <c r="D344" s="69" t="s">
        <v>82</v>
      </c>
      <c r="E344" s="139">
        <v>565000</v>
      </c>
      <c r="F344" s="48"/>
      <c r="G344" s="48">
        <v>76000</v>
      </c>
      <c r="H344" s="49">
        <f t="shared" si="67"/>
        <v>489000</v>
      </c>
    </row>
    <row r="345" spans="1:8" s="20" customFormat="1" ht="12" customHeight="1">
      <c r="A345" s="38"/>
      <c r="B345" s="75"/>
      <c r="C345" s="75">
        <v>4270</v>
      </c>
      <c r="D345" s="69" t="s">
        <v>83</v>
      </c>
      <c r="E345" s="139">
        <v>1062000</v>
      </c>
      <c r="F345" s="48"/>
      <c r="G345" s="48">
        <v>100000</v>
      </c>
      <c r="H345" s="49">
        <f t="shared" si="67"/>
        <v>962000</v>
      </c>
    </row>
    <row r="346" spans="1:8" s="20" customFormat="1" ht="12" customHeight="1">
      <c r="A346" s="38"/>
      <c r="B346" s="75"/>
      <c r="C346" s="50">
        <v>4300</v>
      </c>
      <c r="D346" s="58" t="s">
        <v>101</v>
      </c>
      <c r="E346" s="139">
        <v>2503147</v>
      </c>
      <c r="F346" s="48">
        <v>324700</v>
      </c>
      <c r="G346" s="48"/>
      <c r="H346" s="49">
        <f t="shared" si="67"/>
        <v>2827847</v>
      </c>
    </row>
    <row r="347" spans="1:8" s="20" customFormat="1" ht="12" customHeight="1">
      <c r="A347" s="38"/>
      <c r="B347" s="75"/>
      <c r="C347" s="75">
        <v>4410</v>
      </c>
      <c r="D347" s="58" t="s">
        <v>85</v>
      </c>
      <c r="E347" s="139">
        <v>8187</v>
      </c>
      <c r="F347" s="48"/>
      <c r="G347" s="48">
        <v>3000</v>
      </c>
      <c r="H347" s="49">
        <f t="shared" si="67"/>
        <v>5187</v>
      </c>
    </row>
    <row r="348" spans="1:8" s="20" customFormat="1" ht="12" customHeight="1">
      <c r="A348" s="38"/>
      <c r="B348" s="75"/>
      <c r="C348" s="75">
        <v>4430</v>
      </c>
      <c r="D348" s="69" t="s">
        <v>191</v>
      </c>
      <c r="E348" s="139">
        <v>99244</v>
      </c>
      <c r="F348" s="48">
        <v>5700</v>
      </c>
      <c r="G348" s="48"/>
      <c r="H348" s="49">
        <f t="shared" si="67"/>
        <v>104944</v>
      </c>
    </row>
    <row r="349" spans="1:8" s="20" customFormat="1" ht="12" customHeight="1">
      <c r="A349" s="38"/>
      <c r="B349" s="75"/>
      <c r="C349" s="75">
        <v>4480</v>
      </c>
      <c r="D349" s="69" t="s">
        <v>192</v>
      </c>
      <c r="E349" s="139">
        <v>152000</v>
      </c>
      <c r="F349" s="48"/>
      <c r="G349" s="48">
        <v>6000</v>
      </c>
      <c r="H349" s="49">
        <f t="shared" si="67"/>
        <v>146000</v>
      </c>
    </row>
    <row r="350" spans="1:8" s="20" customFormat="1" ht="21" customHeight="1">
      <c r="A350" s="38"/>
      <c r="B350" s="75"/>
      <c r="C350" s="63">
        <v>4500</v>
      </c>
      <c r="D350" s="126" t="s">
        <v>193</v>
      </c>
      <c r="E350" s="139">
        <v>4275</v>
      </c>
      <c r="F350" s="48"/>
      <c r="G350" s="48">
        <v>2600</v>
      </c>
      <c r="H350" s="49">
        <f t="shared" si="67"/>
        <v>1675</v>
      </c>
    </row>
    <row r="351" spans="1:8" s="20" customFormat="1" ht="12.75" customHeight="1">
      <c r="A351" s="38"/>
      <c r="B351" s="75"/>
      <c r="C351" s="63">
        <v>4520</v>
      </c>
      <c r="D351" s="140" t="s">
        <v>194</v>
      </c>
      <c r="E351" s="139">
        <v>225500</v>
      </c>
      <c r="F351" s="48"/>
      <c r="G351" s="48">
        <v>5500</v>
      </c>
      <c r="H351" s="49">
        <f t="shared" si="67"/>
        <v>220000</v>
      </c>
    </row>
    <row r="352" spans="1:8" s="20" customFormat="1" ht="12" customHeight="1">
      <c r="A352" s="38"/>
      <c r="B352" s="75"/>
      <c r="C352" s="75">
        <v>4610</v>
      </c>
      <c r="D352" s="97" t="s">
        <v>195</v>
      </c>
      <c r="E352" s="139">
        <v>12398</v>
      </c>
      <c r="F352" s="48"/>
      <c r="G352" s="48">
        <v>5000</v>
      </c>
      <c r="H352" s="49">
        <f t="shared" si="67"/>
        <v>7398</v>
      </c>
    </row>
    <row r="353" spans="1:8" s="20" customFormat="1" ht="12" customHeight="1">
      <c r="A353" s="38"/>
      <c r="B353" s="75"/>
      <c r="C353" s="75">
        <v>4710</v>
      </c>
      <c r="D353" s="58" t="s">
        <v>87</v>
      </c>
      <c r="E353" s="139">
        <v>33000</v>
      </c>
      <c r="F353" s="48"/>
      <c r="G353" s="48">
        <v>5000</v>
      </c>
      <c r="H353" s="49">
        <f t="shared" si="67"/>
        <v>28000</v>
      </c>
    </row>
    <row r="354" spans="1:8" s="20" customFormat="1" ht="12" customHeight="1">
      <c r="A354" s="38"/>
      <c r="B354" s="75">
        <v>92695</v>
      </c>
      <c r="C354" s="62"/>
      <c r="D354" s="65" t="s">
        <v>41</v>
      </c>
      <c r="E354" s="45">
        <v>869009</v>
      </c>
      <c r="F354" s="45">
        <f>SUM(F355)</f>
        <v>0</v>
      </c>
      <c r="G354" s="45">
        <f>SUM(G355)</f>
        <v>8000</v>
      </c>
      <c r="H354" s="45">
        <f t="shared" si="67"/>
        <v>861009</v>
      </c>
    </row>
    <row r="355" spans="1:8" s="20" customFormat="1" ht="12" customHeight="1">
      <c r="A355" s="38"/>
      <c r="B355" s="38"/>
      <c r="C355" s="40"/>
      <c r="D355" s="682" t="s">
        <v>80</v>
      </c>
      <c r="E355" s="673">
        <v>189509</v>
      </c>
      <c r="F355" s="673">
        <f>SUM(F356:F357)</f>
        <v>0</v>
      </c>
      <c r="G355" s="673">
        <f>SUM(G356:G357)</f>
        <v>8000</v>
      </c>
      <c r="H355" s="673">
        <f t="shared" si="67"/>
        <v>181509</v>
      </c>
    </row>
    <row r="356" spans="1:8" s="20" customFormat="1" ht="12" customHeight="1">
      <c r="A356" s="38"/>
      <c r="B356" s="75"/>
      <c r="C356" s="75">
        <v>4170</v>
      </c>
      <c r="D356" s="69" t="s">
        <v>91</v>
      </c>
      <c r="E356" s="139">
        <v>15000</v>
      </c>
      <c r="F356" s="48"/>
      <c r="G356" s="48">
        <v>3000</v>
      </c>
      <c r="H356" s="49">
        <f t="shared" si="67"/>
        <v>12000</v>
      </c>
    </row>
    <row r="357" spans="1:8" s="20" customFormat="1" ht="12" customHeight="1">
      <c r="A357" s="38"/>
      <c r="B357" s="46"/>
      <c r="C357" s="75">
        <v>4270</v>
      </c>
      <c r="D357" s="69" t="s">
        <v>83</v>
      </c>
      <c r="E357" s="48">
        <v>5956</v>
      </c>
      <c r="F357" s="61"/>
      <c r="G357" s="61">
        <v>5000</v>
      </c>
      <c r="H357" s="49">
        <f t="shared" si="67"/>
        <v>956</v>
      </c>
    </row>
    <row r="358" spans="1:8" s="20" customFormat="1" ht="3" customHeight="1">
      <c r="A358" s="141"/>
      <c r="B358" s="141"/>
      <c r="C358" s="142"/>
      <c r="D358" s="143"/>
      <c r="E358" s="45"/>
      <c r="F358" s="45"/>
      <c r="G358" s="45"/>
      <c r="H358" s="45"/>
    </row>
    <row r="359" spans="1:8" s="20" customFormat="1" ht="11.25">
      <c r="A359" s="144"/>
      <c r="B359" s="144"/>
    </row>
  </sheetData>
  <pageMargins left="0.27559055118110237" right="0.11811023622047245" top="0.74803149606299213" bottom="0.62992125984251968" header="0.31496062992125984" footer="0.31496062992125984"/>
  <pageSetup paperSize="9" scale="95" orientation="portrait" r:id="rId1"/>
  <headerFooter>
    <oddFooter>&amp;C&amp;"Arial,Normalny"&amp;8&amp;P</oddFooter>
  </headerFooter>
  <rowBreaks count="5" manualBreakCount="5">
    <brk id="95" max="7" man="1"/>
    <brk id="148" max="7" man="1"/>
    <brk id="209" max="7" man="1"/>
    <brk id="267" max="7" man="1"/>
    <brk id="320" max="7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B4F5DDF-580F-402D-ADC0-7C9872D9465E}">
  <sheetPr>
    <tabColor rgb="FF92D050"/>
  </sheetPr>
  <dimension ref="A1:WVW99"/>
  <sheetViews>
    <sheetView zoomScaleNormal="100" workbookViewId="0">
      <pane ySplit="20" topLeftCell="A21" activePane="bottomLeft" state="frozen"/>
      <selection pane="bottomLeft"/>
    </sheetView>
  </sheetViews>
  <sheetFormatPr defaultRowHeight="12.75"/>
  <cols>
    <col min="1" max="1" width="4.140625" style="301" customWidth="1"/>
    <col min="2" max="2" width="5.85546875" style="301" customWidth="1"/>
    <col min="3" max="3" width="6.85546875" style="175" hidden="1" customWidth="1"/>
    <col min="4" max="4" width="70.28515625" style="151" customWidth="1"/>
    <col min="5" max="5" width="13.140625" style="151" customWidth="1"/>
    <col min="6" max="6" width="12.28515625" style="151" customWidth="1"/>
    <col min="7" max="7" width="12.7109375" style="300" customWidth="1"/>
    <col min="8" max="9" width="12.5703125" style="300" customWidth="1"/>
    <col min="10" max="10" width="11.7109375" style="300" customWidth="1"/>
    <col min="11" max="11" width="12.140625" style="300" customWidth="1"/>
    <col min="12" max="12" width="11.28515625" style="300" customWidth="1"/>
    <col min="13" max="13" width="15.28515625" style="153" customWidth="1"/>
    <col min="14" max="14" width="9.140625" style="151" customWidth="1"/>
    <col min="15" max="15" width="13" style="151" customWidth="1"/>
    <col min="16" max="16" width="10.42578125" style="151" customWidth="1"/>
    <col min="17" max="17" width="10.140625" style="151" customWidth="1"/>
    <col min="18" max="259" width="9.140625" style="151"/>
    <col min="260" max="260" width="4.140625" style="151" customWidth="1"/>
    <col min="261" max="261" width="5.5703125" style="151" customWidth="1"/>
    <col min="262" max="262" width="59.5703125" style="151" customWidth="1"/>
    <col min="263" max="264" width="11.28515625" style="151" customWidth="1"/>
    <col min="265" max="265" width="10.5703125" style="151" customWidth="1"/>
    <col min="266" max="266" width="10.42578125" style="151" customWidth="1"/>
    <col min="267" max="267" width="10.7109375" style="151" customWidth="1"/>
    <col min="268" max="268" width="9" style="151" customWidth="1"/>
    <col min="269" max="269" width="11.5703125" style="151" customWidth="1"/>
    <col min="270" max="270" width="9.140625" style="151"/>
    <col min="271" max="271" width="13" style="151" customWidth="1"/>
    <col min="272" max="515" width="9.140625" style="151"/>
    <col min="516" max="516" width="4.140625" style="151" customWidth="1"/>
    <col min="517" max="517" width="5.5703125" style="151" customWidth="1"/>
    <col min="518" max="518" width="59.5703125" style="151" customWidth="1"/>
    <col min="519" max="520" width="11.28515625" style="151" customWidth="1"/>
    <col min="521" max="521" width="10.5703125" style="151" customWidth="1"/>
    <col min="522" max="522" width="10.42578125" style="151" customWidth="1"/>
    <col min="523" max="523" width="10.7109375" style="151" customWidth="1"/>
    <col min="524" max="524" width="9" style="151" customWidth="1"/>
    <col min="525" max="525" width="11.5703125" style="151" customWidth="1"/>
    <col min="526" max="526" width="9.140625" style="151"/>
    <col min="527" max="527" width="13" style="151" customWidth="1"/>
    <col min="528" max="771" width="9.140625" style="151"/>
    <col min="772" max="772" width="4.140625" style="151" customWidth="1"/>
    <col min="773" max="773" width="5.5703125" style="151" customWidth="1"/>
    <col min="774" max="774" width="59.5703125" style="151" customWidth="1"/>
    <col min="775" max="776" width="11.28515625" style="151" customWidth="1"/>
    <col min="777" max="777" width="10.5703125" style="151" customWidth="1"/>
    <col min="778" max="778" width="10.42578125" style="151" customWidth="1"/>
    <col min="779" max="779" width="10.7109375" style="151" customWidth="1"/>
    <col min="780" max="780" width="9" style="151" customWidth="1"/>
    <col min="781" max="781" width="11.5703125" style="151" customWidth="1"/>
    <col min="782" max="782" width="9.140625" style="151"/>
    <col min="783" max="783" width="13" style="151" customWidth="1"/>
    <col min="784" max="1027" width="9.140625" style="151"/>
    <col min="1028" max="1028" width="4.140625" style="151" customWidth="1"/>
    <col min="1029" max="1029" width="5.5703125" style="151" customWidth="1"/>
    <col min="1030" max="1030" width="59.5703125" style="151" customWidth="1"/>
    <col min="1031" max="1032" width="11.28515625" style="151" customWidth="1"/>
    <col min="1033" max="1033" width="10.5703125" style="151" customWidth="1"/>
    <col min="1034" max="1034" width="10.42578125" style="151" customWidth="1"/>
    <col min="1035" max="1035" width="10.7109375" style="151" customWidth="1"/>
    <col min="1036" max="1036" width="9" style="151" customWidth="1"/>
    <col min="1037" max="1037" width="11.5703125" style="151" customWidth="1"/>
    <col min="1038" max="1038" width="9.140625" style="151"/>
    <col min="1039" max="1039" width="13" style="151" customWidth="1"/>
    <col min="1040" max="1283" width="9.140625" style="151"/>
    <col min="1284" max="1284" width="4.140625" style="151" customWidth="1"/>
    <col min="1285" max="1285" width="5.5703125" style="151" customWidth="1"/>
    <col min="1286" max="1286" width="59.5703125" style="151" customWidth="1"/>
    <col min="1287" max="1288" width="11.28515625" style="151" customWidth="1"/>
    <col min="1289" max="1289" width="10.5703125" style="151" customWidth="1"/>
    <col min="1290" max="1290" width="10.42578125" style="151" customWidth="1"/>
    <col min="1291" max="1291" width="10.7109375" style="151" customWidth="1"/>
    <col min="1292" max="1292" width="9" style="151" customWidth="1"/>
    <col min="1293" max="1293" width="11.5703125" style="151" customWidth="1"/>
    <col min="1294" max="1294" width="9.140625" style="151"/>
    <col min="1295" max="1295" width="13" style="151" customWidth="1"/>
    <col min="1296" max="1539" width="9.140625" style="151"/>
    <col min="1540" max="1540" width="4.140625" style="151" customWidth="1"/>
    <col min="1541" max="1541" width="5.5703125" style="151" customWidth="1"/>
    <col min="1542" max="1542" width="59.5703125" style="151" customWidth="1"/>
    <col min="1543" max="1544" width="11.28515625" style="151" customWidth="1"/>
    <col min="1545" max="1545" width="10.5703125" style="151" customWidth="1"/>
    <col min="1546" max="1546" width="10.42578125" style="151" customWidth="1"/>
    <col min="1547" max="1547" width="10.7109375" style="151" customWidth="1"/>
    <col min="1548" max="1548" width="9" style="151" customWidth="1"/>
    <col min="1549" max="1549" width="11.5703125" style="151" customWidth="1"/>
    <col min="1550" max="1550" width="9.140625" style="151"/>
    <col min="1551" max="1551" width="13" style="151" customWidth="1"/>
    <col min="1552" max="1795" width="9.140625" style="151"/>
    <col min="1796" max="1796" width="4.140625" style="151" customWidth="1"/>
    <col min="1797" max="1797" width="5.5703125" style="151" customWidth="1"/>
    <col min="1798" max="1798" width="59.5703125" style="151" customWidth="1"/>
    <col min="1799" max="1800" width="11.28515625" style="151" customWidth="1"/>
    <col min="1801" max="1801" width="10.5703125" style="151" customWidth="1"/>
    <col min="1802" max="1802" width="10.42578125" style="151" customWidth="1"/>
    <col min="1803" max="1803" width="10.7109375" style="151" customWidth="1"/>
    <col min="1804" max="1804" width="9" style="151" customWidth="1"/>
    <col min="1805" max="1805" width="11.5703125" style="151" customWidth="1"/>
    <col min="1806" max="1806" width="9.140625" style="151"/>
    <col min="1807" max="1807" width="13" style="151" customWidth="1"/>
    <col min="1808" max="2051" width="9.140625" style="151"/>
    <col min="2052" max="2052" width="4.140625" style="151" customWidth="1"/>
    <col min="2053" max="2053" width="5.5703125" style="151" customWidth="1"/>
    <col min="2054" max="2054" width="59.5703125" style="151" customWidth="1"/>
    <col min="2055" max="2056" width="11.28515625" style="151" customWidth="1"/>
    <col min="2057" max="2057" width="10.5703125" style="151" customWidth="1"/>
    <col min="2058" max="2058" width="10.42578125" style="151" customWidth="1"/>
    <col min="2059" max="2059" width="10.7109375" style="151" customWidth="1"/>
    <col min="2060" max="2060" width="9" style="151" customWidth="1"/>
    <col min="2061" max="2061" width="11.5703125" style="151" customWidth="1"/>
    <col min="2062" max="2062" width="9.140625" style="151"/>
    <col min="2063" max="2063" width="13" style="151" customWidth="1"/>
    <col min="2064" max="2307" width="9.140625" style="151"/>
    <col min="2308" max="2308" width="4.140625" style="151" customWidth="1"/>
    <col min="2309" max="2309" width="5.5703125" style="151" customWidth="1"/>
    <col min="2310" max="2310" width="59.5703125" style="151" customWidth="1"/>
    <col min="2311" max="2312" width="11.28515625" style="151" customWidth="1"/>
    <col min="2313" max="2313" width="10.5703125" style="151" customWidth="1"/>
    <col min="2314" max="2314" width="10.42578125" style="151" customWidth="1"/>
    <col min="2315" max="2315" width="10.7109375" style="151" customWidth="1"/>
    <col min="2316" max="2316" width="9" style="151" customWidth="1"/>
    <col min="2317" max="2317" width="11.5703125" style="151" customWidth="1"/>
    <col min="2318" max="2318" width="9.140625" style="151"/>
    <col min="2319" max="2319" width="13" style="151" customWidth="1"/>
    <col min="2320" max="2563" width="9.140625" style="151"/>
    <col min="2564" max="2564" width="4.140625" style="151" customWidth="1"/>
    <col min="2565" max="2565" width="5.5703125" style="151" customWidth="1"/>
    <col min="2566" max="2566" width="59.5703125" style="151" customWidth="1"/>
    <col min="2567" max="2568" width="11.28515625" style="151" customWidth="1"/>
    <col min="2569" max="2569" width="10.5703125" style="151" customWidth="1"/>
    <col min="2570" max="2570" width="10.42578125" style="151" customWidth="1"/>
    <col min="2571" max="2571" width="10.7109375" style="151" customWidth="1"/>
    <col min="2572" max="2572" width="9" style="151" customWidth="1"/>
    <col min="2573" max="2573" width="11.5703125" style="151" customWidth="1"/>
    <col min="2574" max="2574" width="9.140625" style="151"/>
    <col min="2575" max="2575" width="13" style="151" customWidth="1"/>
    <col min="2576" max="2819" width="9.140625" style="151"/>
    <col min="2820" max="2820" width="4.140625" style="151" customWidth="1"/>
    <col min="2821" max="2821" width="5.5703125" style="151" customWidth="1"/>
    <col min="2822" max="2822" width="59.5703125" style="151" customWidth="1"/>
    <col min="2823" max="2824" width="11.28515625" style="151" customWidth="1"/>
    <col min="2825" max="2825" width="10.5703125" style="151" customWidth="1"/>
    <col min="2826" max="2826" width="10.42578125" style="151" customWidth="1"/>
    <col min="2827" max="2827" width="10.7109375" style="151" customWidth="1"/>
    <col min="2828" max="2828" width="9" style="151" customWidth="1"/>
    <col min="2829" max="2829" width="11.5703125" style="151" customWidth="1"/>
    <col min="2830" max="2830" width="9.140625" style="151"/>
    <col min="2831" max="2831" width="13" style="151" customWidth="1"/>
    <col min="2832" max="3075" width="9.140625" style="151"/>
    <col min="3076" max="3076" width="4.140625" style="151" customWidth="1"/>
    <col min="3077" max="3077" width="5.5703125" style="151" customWidth="1"/>
    <col min="3078" max="3078" width="59.5703125" style="151" customWidth="1"/>
    <col min="3079" max="3080" width="11.28515625" style="151" customWidth="1"/>
    <col min="3081" max="3081" width="10.5703125" style="151" customWidth="1"/>
    <col min="3082" max="3082" width="10.42578125" style="151" customWidth="1"/>
    <col min="3083" max="3083" width="10.7109375" style="151" customWidth="1"/>
    <col min="3084" max="3084" width="9" style="151" customWidth="1"/>
    <col min="3085" max="3085" width="11.5703125" style="151" customWidth="1"/>
    <col min="3086" max="3086" width="9.140625" style="151"/>
    <col min="3087" max="3087" width="13" style="151" customWidth="1"/>
    <col min="3088" max="3331" width="9.140625" style="151"/>
    <col min="3332" max="3332" width="4.140625" style="151" customWidth="1"/>
    <col min="3333" max="3333" width="5.5703125" style="151" customWidth="1"/>
    <col min="3334" max="3334" width="59.5703125" style="151" customWidth="1"/>
    <col min="3335" max="3336" width="11.28515625" style="151" customWidth="1"/>
    <col min="3337" max="3337" width="10.5703125" style="151" customWidth="1"/>
    <col min="3338" max="3338" width="10.42578125" style="151" customWidth="1"/>
    <col min="3339" max="3339" width="10.7109375" style="151" customWidth="1"/>
    <col min="3340" max="3340" width="9" style="151" customWidth="1"/>
    <col min="3341" max="3341" width="11.5703125" style="151" customWidth="1"/>
    <col min="3342" max="3342" width="9.140625" style="151"/>
    <col min="3343" max="3343" width="13" style="151" customWidth="1"/>
    <col min="3344" max="3587" width="9.140625" style="151"/>
    <col min="3588" max="3588" width="4.140625" style="151" customWidth="1"/>
    <col min="3589" max="3589" width="5.5703125" style="151" customWidth="1"/>
    <col min="3590" max="3590" width="59.5703125" style="151" customWidth="1"/>
    <col min="3591" max="3592" width="11.28515625" style="151" customWidth="1"/>
    <col min="3593" max="3593" width="10.5703125" style="151" customWidth="1"/>
    <col min="3594" max="3594" width="10.42578125" style="151" customWidth="1"/>
    <col min="3595" max="3595" width="10.7109375" style="151" customWidth="1"/>
    <col min="3596" max="3596" width="9" style="151" customWidth="1"/>
    <col min="3597" max="3597" width="11.5703125" style="151" customWidth="1"/>
    <col min="3598" max="3598" width="9.140625" style="151"/>
    <col min="3599" max="3599" width="13" style="151" customWidth="1"/>
    <col min="3600" max="3843" width="9.140625" style="151"/>
    <col min="3844" max="3844" width="4.140625" style="151" customWidth="1"/>
    <col min="3845" max="3845" width="5.5703125" style="151" customWidth="1"/>
    <col min="3846" max="3846" width="59.5703125" style="151" customWidth="1"/>
    <col min="3847" max="3848" width="11.28515625" style="151" customWidth="1"/>
    <col min="3849" max="3849" width="10.5703125" style="151" customWidth="1"/>
    <col min="3850" max="3850" width="10.42578125" style="151" customWidth="1"/>
    <col min="3851" max="3851" width="10.7109375" style="151" customWidth="1"/>
    <col min="3852" max="3852" width="9" style="151" customWidth="1"/>
    <col min="3853" max="3853" width="11.5703125" style="151" customWidth="1"/>
    <col min="3854" max="3854" width="9.140625" style="151"/>
    <col min="3855" max="3855" width="13" style="151" customWidth="1"/>
    <col min="3856" max="4099" width="9.140625" style="151"/>
    <col min="4100" max="4100" width="4.140625" style="151" customWidth="1"/>
    <col min="4101" max="4101" width="5.5703125" style="151" customWidth="1"/>
    <col min="4102" max="4102" width="59.5703125" style="151" customWidth="1"/>
    <col min="4103" max="4104" width="11.28515625" style="151" customWidth="1"/>
    <col min="4105" max="4105" width="10.5703125" style="151" customWidth="1"/>
    <col min="4106" max="4106" width="10.42578125" style="151" customWidth="1"/>
    <col min="4107" max="4107" width="10.7109375" style="151" customWidth="1"/>
    <col min="4108" max="4108" width="9" style="151" customWidth="1"/>
    <col min="4109" max="4109" width="11.5703125" style="151" customWidth="1"/>
    <col min="4110" max="4110" width="9.140625" style="151"/>
    <col min="4111" max="4111" width="13" style="151" customWidth="1"/>
    <col min="4112" max="4355" width="9.140625" style="151"/>
    <col min="4356" max="4356" width="4.140625" style="151" customWidth="1"/>
    <col min="4357" max="4357" width="5.5703125" style="151" customWidth="1"/>
    <col min="4358" max="4358" width="59.5703125" style="151" customWidth="1"/>
    <col min="4359" max="4360" width="11.28515625" style="151" customWidth="1"/>
    <col min="4361" max="4361" width="10.5703125" style="151" customWidth="1"/>
    <col min="4362" max="4362" width="10.42578125" style="151" customWidth="1"/>
    <col min="4363" max="4363" width="10.7109375" style="151" customWidth="1"/>
    <col min="4364" max="4364" width="9" style="151" customWidth="1"/>
    <col min="4365" max="4365" width="11.5703125" style="151" customWidth="1"/>
    <col min="4366" max="4366" width="9.140625" style="151"/>
    <col min="4367" max="4367" width="13" style="151" customWidth="1"/>
    <col min="4368" max="4611" width="9.140625" style="151"/>
    <col min="4612" max="4612" width="4.140625" style="151" customWidth="1"/>
    <col min="4613" max="4613" width="5.5703125" style="151" customWidth="1"/>
    <col min="4614" max="4614" width="59.5703125" style="151" customWidth="1"/>
    <col min="4615" max="4616" width="11.28515625" style="151" customWidth="1"/>
    <col min="4617" max="4617" width="10.5703125" style="151" customWidth="1"/>
    <col min="4618" max="4618" width="10.42578125" style="151" customWidth="1"/>
    <col min="4619" max="4619" width="10.7109375" style="151" customWidth="1"/>
    <col min="4620" max="4620" width="9" style="151" customWidth="1"/>
    <col min="4621" max="4621" width="11.5703125" style="151" customWidth="1"/>
    <col min="4622" max="4622" width="9.140625" style="151"/>
    <col min="4623" max="4623" width="13" style="151" customWidth="1"/>
    <col min="4624" max="4867" width="9.140625" style="151"/>
    <col min="4868" max="4868" width="4.140625" style="151" customWidth="1"/>
    <col min="4869" max="4869" width="5.5703125" style="151" customWidth="1"/>
    <col min="4870" max="4870" width="59.5703125" style="151" customWidth="1"/>
    <col min="4871" max="4872" width="11.28515625" style="151" customWidth="1"/>
    <col min="4873" max="4873" width="10.5703125" style="151" customWidth="1"/>
    <col min="4874" max="4874" width="10.42578125" style="151" customWidth="1"/>
    <col min="4875" max="4875" width="10.7109375" style="151" customWidth="1"/>
    <col min="4876" max="4876" width="9" style="151" customWidth="1"/>
    <col min="4877" max="4877" width="11.5703125" style="151" customWidth="1"/>
    <col min="4878" max="4878" width="9.140625" style="151"/>
    <col min="4879" max="4879" width="13" style="151" customWidth="1"/>
    <col min="4880" max="5123" width="9.140625" style="151"/>
    <col min="5124" max="5124" width="4.140625" style="151" customWidth="1"/>
    <col min="5125" max="5125" width="5.5703125" style="151" customWidth="1"/>
    <col min="5126" max="5126" width="59.5703125" style="151" customWidth="1"/>
    <col min="5127" max="5128" width="11.28515625" style="151" customWidth="1"/>
    <col min="5129" max="5129" width="10.5703125" style="151" customWidth="1"/>
    <col min="5130" max="5130" width="10.42578125" style="151" customWidth="1"/>
    <col min="5131" max="5131" width="10.7109375" style="151" customWidth="1"/>
    <col min="5132" max="5132" width="9" style="151" customWidth="1"/>
    <col min="5133" max="5133" width="11.5703125" style="151" customWidth="1"/>
    <col min="5134" max="5134" width="9.140625" style="151"/>
    <col min="5135" max="5135" width="13" style="151" customWidth="1"/>
    <col min="5136" max="5379" width="9.140625" style="151"/>
    <col min="5380" max="5380" width="4.140625" style="151" customWidth="1"/>
    <col min="5381" max="5381" width="5.5703125" style="151" customWidth="1"/>
    <col min="5382" max="5382" width="59.5703125" style="151" customWidth="1"/>
    <col min="5383" max="5384" width="11.28515625" style="151" customWidth="1"/>
    <col min="5385" max="5385" width="10.5703125" style="151" customWidth="1"/>
    <col min="5386" max="5386" width="10.42578125" style="151" customWidth="1"/>
    <col min="5387" max="5387" width="10.7109375" style="151" customWidth="1"/>
    <col min="5388" max="5388" width="9" style="151" customWidth="1"/>
    <col min="5389" max="5389" width="11.5703125" style="151" customWidth="1"/>
    <col min="5390" max="5390" width="9.140625" style="151"/>
    <col min="5391" max="5391" width="13" style="151" customWidth="1"/>
    <col min="5392" max="5635" width="9.140625" style="151"/>
    <col min="5636" max="5636" width="4.140625" style="151" customWidth="1"/>
    <col min="5637" max="5637" width="5.5703125" style="151" customWidth="1"/>
    <col min="5638" max="5638" width="59.5703125" style="151" customWidth="1"/>
    <col min="5639" max="5640" width="11.28515625" style="151" customWidth="1"/>
    <col min="5641" max="5641" width="10.5703125" style="151" customWidth="1"/>
    <col min="5642" max="5642" width="10.42578125" style="151" customWidth="1"/>
    <col min="5643" max="5643" width="10.7109375" style="151" customWidth="1"/>
    <col min="5644" max="5644" width="9" style="151" customWidth="1"/>
    <col min="5645" max="5645" width="11.5703125" style="151" customWidth="1"/>
    <col min="5646" max="5646" width="9.140625" style="151"/>
    <col min="5647" max="5647" width="13" style="151" customWidth="1"/>
    <col min="5648" max="5891" width="9.140625" style="151"/>
    <col min="5892" max="5892" width="4.140625" style="151" customWidth="1"/>
    <col min="5893" max="5893" width="5.5703125" style="151" customWidth="1"/>
    <col min="5894" max="5894" width="59.5703125" style="151" customWidth="1"/>
    <col min="5895" max="5896" width="11.28515625" style="151" customWidth="1"/>
    <col min="5897" max="5897" width="10.5703125" style="151" customWidth="1"/>
    <col min="5898" max="5898" width="10.42578125" style="151" customWidth="1"/>
    <col min="5899" max="5899" width="10.7109375" style="151" customWidth="1"/>
    <col min="5900" max="5900" width="9" style="151" customWidth="1"/>
    <col min="5901" max="5901" width="11.5703125" style="151" customWidth="1"/>
    <col min="5902" max="5902" width="9.140625" style="151"/>
    <col min="5903" max="5903" width="13" style="151" customWidth="1"/>
    <col min="5904" max="6147" width="9.140625" style="151"/>
    <col min="6148" max="6148" width="4.140625" style="151" customWidth="1"/>
    <col min="6149" max="6149" width="5.5703125" style="151" customWidth="1"/>
    <col min="6150" max="6150" width="59.5703125" style="151" customWidth="1"/>
    <col min="6151" max="6152" width="11.28515625" style="151" customWidth="1"/>
    <col min="6153" max="6153" width="10.5703125" style="151" customWidth="1"/>
    <col min="6154" max="6154" width="10.42578125" style="151" customWidth="1"/>
    <col min="6155" max="6155" width="10.7109375" style="151" customWidth="1"/>
    <col min="6156" max="6156" width="9" style="151" customWidth="1"/>
    <col min="6157" max="6157" width="11.5703125" style="151" customWidth="1"/>
    <col min="6158" max="6158" width="9.140625" style="151"/>
    <col min="6159" max="6159" width="13" style="151" customWidth="1"/>
    <col min="6160" max="6403" width="9.140625" style="151"/>
    <col min="6404" max="6404" width="4.140625" style="151" customWidth="1"/>
    <col min="6405" max="6405" width="5.5703125" style="151" customWidth="1"/>
    <col min="6406" max="6406" width="59.5703125" style="151" customWidth="1"/>
    <col min="6407" max="6408" width="11.28515625" style="151" customWidth="1"/>
    <col min="6409" max="6409" width="10.5703125" style="151" customWidth="1"/>
    <col min="6410" max="6410" width="10.42578125" style="151" customWidth="1"/>
    <col min="6411" max="6411" width="10.7109375" style="151" customWidth="1"/>
    <col min="6412" max="6412" width="9" style="151" customWidth="1"/>
    <col min="6413" max="6413" width="11.5703125" style="151" customWidth="1"/>
    <col min="6414" max="6414" width="9.140625" style="151"/>
    <col min="6415" max="6415" width="13" style="151" customWidth="1"/>
    <col min="6416" max="6659" width="9.140625" style="151"/>
    <col min="6660" max="6660" width="4.140625" style="151" customWidth="1"/>
    <col min="6661" max="6661" width="5.5703125" style="151" customWidth="1"/>
    <col min="6662" max="6662" width="59.5703125" style="151" customWidth="1"/>
    <col min="6663" max="6664" width="11.28515625" style="151" customWidth="1"/>
    <col min="6665" max="6665" width="10.5703125" style="151" customWidth="1"/>
    <col min="6666" max="6666" width="10.42578125" style="151" customWidth="1"/>
    <col min="6667" max="6667" width="10.7109375" style="151" customWidth="1"/>
    <col min="6668" max="6668" width="9" style="151" customWidth="1"/>
    <col min="6669" max="6669" width="11.5703125" style="151" customWidth="1"/>
    <col min="6670" max="6670" width="9.140625" style="151"/>
    <col min="6671" max="6671" width="13" style="151" customWidth="1"/>
    <col min="6672" max="6915" width="9.140625" style="151"/>
    <col min="6916" max="6916" width="4.140625" style="151" customWidth="1"/>
    <col min="6917" max="6917" width="5.5703125" style="151" customWidth="1"/>
    <col min="6918" max="6918" width="59.5703125" style="151" customWidth="1"/>
    <col min="6919" max="6920" width="11.28515625" style="151" customWidth="1"/>
    <col min="6921" max="6921" width="10.5703125" style="151" customWidth="1"/>
    <col min="6922" max="6922" width="10.42578125" style="151" customWidth="1"/>
    <col min="6923" max="6923" width="10.7109375" style="151" customWidth="1"/>
    <col min="6924" max="6924" width="9" style="151" customWidth="1"/>
    <col min="6925" max="6925" width="11.5703125" style="151" customWidth="1"/>
    <col min="6926" max="6926" width="9.140625" style="151"/>
    <col min="6927" max="6927" width="13" style="151" customWidth="1"/>
    <col min="6928" max="7171" width="9.140625" style="151"/>
    <col min="7172" max="7172" width="4.140625" style="151" customWidth="1"/>
    <col min="7173" max="7173" width="5.5703125" style="151" customWidth="1"/>
    <col min="7174" max="7174" width="59.5703125" style="151" customWidth="1"/>
    <col min="7175" max="7176" width="11.28515625" style="151" customWidth="1"/>
    <col min="7177" max="7177" width="10.5703125" style="151" customWidth="1"/>
    <col min="7178" max="7178" width="10.42578125" style="151" customWidth="1"/>
    <col min="7179" max="7179" width="10.7109375" style="151" customWidth="1"/>
    <col min="7180" max="7180" width="9" style="151" customWidth="1"/>
    <col min="7181" max="7181" width="11.5703125" style="151" customWidth="1"/>
    <col min="7182" max="7182" width="9.140625" style="151"/>
    <col min="7183" max="7183" width="13" style="151" customWidth="1"/>
    <col min="7184" max="7427" width="9.140625" style="151"/>
    <col min="7428" max="7428" width="4.140625" style="151" customWidth="1"/>
    <col min="7429" max="7429" width="5.5703125" style="151" customWidth="1"/>
    <col min="7430" max="7430" width="59.5703125" style="151" customWidth="1"/>
    <col min="7431" max="7432" width="11.28515625" style="151" customWidth="1"/>
    <col min="7433" max="7433" width="10.5703125" style="151" customWidth="1"/>
    <col min="7434" max="7434" width="10.42578125" style="151" customWidth="1"/>
    <col min="7435" max="7435" width="10.7109375" style="151" customWidth="1"/>
    <col min="7436" max="7436" width="9" style="151" customWidth="1"/>
    <col min="7437" max="7437" width="11.5703125" style="151" customWidth="1"/>
    <col min="7438" max="7438" width="9.140625" style="151"/>
    <col min="7439" max="7439" width="13" style="151" customWidth="1"/>
    <col min="7440" max="7683" width="9.140625" style="151"/>
    <col min="7684" max="7684" width="4.140625" style="151" customWidth="1"/>
    <col min="7685" max="7685" width="5.5703125" style="151" customWidth="1"/>
    <col min="7686" max="7686" width="59.5703125" style="151" customWidth="1"/>
    <col min="7687" max="7688" width="11.28515625" style="151" customWidth="1"/>
    <col min="7689" max="7689" width="10.5703125" style="151" customWidth="1"/>
    <col min="7690" max="7690" width="10.42578125" style="151" customWidth="1"/>
    <col min="7691" max="7691" width="10.7109375" style="151" customWidth="1"/>
    <col min="7692" max="7692" width="9" style="151" customWidth="1"/>
    <col min="7693" max="7693" width="11.5703125" style="151" customWidth="1"/>
    <col min="7694" max="7694" width="9.140625" style="151"/>
    <col min="7695" max="7695" width="13" style="151" customWidth="1"/>
    <col min="7696" max="7939" width="9.140625" style="151"/>
    <col min="7940" max="7940" width="4.140625" style="151" customWidth="1"/>
    <col min="7941" max="7941" width="5.5703125" style="151" customWidth="1"/>
    <col min="7942" max="7942" width="59.5703125" style="151" customWidth="1"/>
    <col min="7943" max="7944" width="11.28515625" style="151" customWidth="1"/>
    <col min="7945" max="7945" width="10.5703125" style="151" customWidth="1"/>
    <col min="7946" max="7946" width="10.42578125" style="151" customWidth="1"/>
    <col min="7947" max="7947" width="10.7109375" style="151" customWidth="1"/>
    <col min="7948" max="7948" width="9" style="151" customWidth="1"/>
    <col min="7949" max="7949" width="11.5703125" style="151" customWidth="1"/>
    <col min="7950" max="7950" width="9.140625" style="151"/>
    <col min="7951" max="7951" width="13" style="151" customWidth="1"/>
    <col min="7952" max="8195" width="9.140625" style="151"/>
    <col min="8196" max="8196" width="4.140625" style="151" customWidth="1"/>
    <col min="8197" max="8197" width="5.5703125" style="151" customWidth="1"/>
    <col min="8198" max="8198" width="59.5703125" style="151" customWidth="1"/>
    <col min="8199" max="8200" width="11.28515625" style="151" customWidth="1"/>
    <col min="8201" max="8201" width="10.5703125" style="151" customWidth="1"/>
    <col min="8202" max="8202" width="10.42578125" style="151" customWidth="1"/>
    <col min="8203" max="8203" width="10.7109375" style="151" customWidth="1"/>
    <col min="8204" max="8204" width="9" style="151" customWidth="1"/>
    <col min="8205" max="8205" width="11.5703125" style="151" customWidth="1"/>
    <col min="8206" max="8206" width="9.140625" style="151"/>
    <col min="8207" max="8207" width="13" style="151" customWidth="1"/>
    <col min="8208" max="8451" width="9.140625" style="151"/>
    <col min="8452" max="8452" width="4.140625" style="151" customWidth="1"/>
    <col min="8453" max="8453" width="5.5703125" style="151" customWidth="1"/>
    <col min="8454" max="8454" width="59.5703125" style="151" customWidth="1"/>
    <col min="8455" max="8456" width="11.28515625" style="151" customWidth="1"/>
    <col min="8457" max="8457" width="10.5703125" style="151" customWidth="1"/>
    <col min="8458" max="8458" width="10.42578125" style="151" customWidth="1"/>
    <col min="8459" max="8459" width="10.7109375" style="151" customWidth="1"/>
    <col min="8460" max="8460" width="9" style="151" customWidth="1"/>
    <col min="8461" max="8461" width="11.5703125" style="151" customWidth="1"/>
    <col min="8462" max="8462" width="9.140625" style="151"/>
    <col min="8463" max="8463" width="13" style="151" customWidth="1"/>
    <col min="8464" max="8707" width="9.140625" style="151"/>
    <col min="8708" max="8708" width="4.140625" style="151" customWidth="1"/>
    <col min="8709" max="8709" width="5.5703125" style="151" customWidth="1"/>
    <col min="8710" max="8710" width="59.5703125" style="151" customWidth="1"/>
    <col min="8711" max="8712" width="11.28515625" style="151" customWidth="1"/>
    <col min="8713" max="8713" width="10.5703125" style="151" customWidth="1"/>
    <col min="8714" max="8714" width="10.42578125" style="151" customWidth="1"/>
    <col min="8715" max="8715" width="10.7109375" style="151" customWidth="1"/>
    <col min="8716" max="8716" width="9" style="151" customWidth="1"/>
    <col min="8717" max="8717" width="11.5703125" style="151" customWidth="1"/>
    <col min="8718" max="8718" width="9.140625" style="151"/>
    <col min="8719" max="8719" width="13" style="151" customWidth="1"/>
    <col min="8720" max="8963" width="9.140625" style="151"/>
    <col min="8964" max="8964" width="4.140625" style="151" customWidth="1"/>
    <col min="8965" max="8965" width="5.5703125" style="151" customWidth="1"/>
    <col min="8966" max="8966" width="59.5703125" style="151" customWidth="1"/>
    <col min="8967" max="8968" width="11.28515625" style="151" customWidth="1"/>
    <col min="8969" max="8969" width="10.5703125" style="151" customWidth="1"/>
    <col min="8970" max="8970" width="10.42578125" style="151" customWidth="1"/>
    <col min="8971" max="8971" width="10.7109375" style="151" customWidth="1"/>
    <col min="8972" max="8972" width="9" style="151" customWidth="1"/>
    <col min="8973" max="8973" width="11.5703125" style="151" customWidth="1"/>
    <col min="8974" max="8974" width="9.140625" style="151"/>
    <col min="8975" max="8975" width="13" style="151" customWidth="1"/>
    <col min="8976" max="9219" width="9.140625" style="151"/>
    <col min="9220" max="9220" width="4.140625" style="151" customWidth="1"/>
    <col min="9221" max="9221" width="5.5703125" style="151" customWidth="1"/>
    <col min="9222" max="9222" width="59.5703125" style="151" customWidth="1"/>
    <col min="9223" max="9224" width="11.28515625" style="151" customWidth="1"/>
    <col min="9225" max="9225" width="10.5703125" style="151" customWidth="1"/>
    <col min="9226" max="9226" width="10.42578125" style="151" customWidth="1"/>
    <col min="9227" max="9227" width="10.7109375" style="151" customWidth="1"/>
    <col min="9228" max="9228" width="9" style="151" customWidth="1"/>
    <col min="9229" max="9229" width="11.5703125" style="151" customWidth="1"/>
    <col min="9230" max="9230" width="9.140625" style="151"/>
    <col min="9231" max="9231" width="13" style="151" customWidth="1"/>
    <col min="9232" max="9475" width="9.140625" style="151"/>
    <col min="9476" max="9476" width="4.140625" style="151" customWidth="1"/>
    <col min="9477" max="9477" width="5.5703125" style="151" customWidth="1"/>
    <col min="9478" max="9478" width="59.5703125" style="151" customWidth="1"/>
    <col min="9479" max="9480" width="11.28515625" style="151" customWidth="1"/>
    <col min="9481" max="9481" width="10.5703125" style="151" customWidth="1"/>
    <col min="9482" max="9482" width="10.42578125" style="151" customWidth="1"/>
    <col min="9483" max="9483" width="10.7109375" style="151" customWidth="1"/>
    <col min="9484" max="9484" width="9" style="151" customWidth="1"/>
    <col min="9485" max="9485" width="11.5703125" style="151" customWidth="1"/>
    <col min="9486" max="9486" width="9.140625" style="151"/>
    <col min="9487" max="9487" width="13" style="151" customWidth="1"/>
    <col min="9488" max="9731" width="9.140625" style="151"/>
    <col min="9732" max="9732" width="4.140625" style="151" customWidth="1"/>
    <col min="9733" max="9733" width="5.5703125" style="151" customWidth="1"/>
    <col min="9734" max="9734" width="59.5703125" style="151" customWidth="1"/>
    <col min="9735" max="9736" width="11.28515625" style="151" customWidth="1"/>
    <col min="9737" max="9737" width="10.5703125" style="151" customWidth="1"/>
    <col min="9738" max="9738" width="10.42578125" style="151" customWidth="1"/>
    <col min="9739" max="9739" width="10.7109375" style="151" customWidth="1"/>
    <col min="9740" max="9740" width="9" style="151" customWidth="1"/>
    <col min="9741" max="9741" width="11.5703125" style="151" customWidth="1"/>
    <col min="9742" max="9742" width="9.140625" style="151"/>
    <col min="9743" max="9743" width="13" style="151" customWidth="1"/>
    <col min="9744" max="9987" width="9.140625" style="151"/>
    <col min="9988" max="9988" width="4.140625" style="151" customWidth="1"/>
    <col min="9989" max="9989" width="5.5703125" style="151" customWidth="1"/>
    <col min="9990" max="9990" width="59.5703125" style="151" customWidth="1"/>
    <col min="9991" max="9992" width="11.28515625" style="151" customWidth="1"/>
    <col min="9993" max="9993" width="10.5703125" style="151" customWidth="1"/>
    <col min="9994" max="9994" width="10.42578125" style="151" customWidth="1"/>
    <col min="9995" max="9995" width="10.7109375" style="151" customWidth="1"/>
    <col min="9996" max="9996" width="9" style="151" customWidth="1"/>
    <col min="9997" max="9997" width="11.5703125" style="151" customWidth="1"/>
    <col min="9998" max="9998" width="9.140625" style="151"/>
    <col min="9999" max="9999" width="13" style="151" customWidth="1"/>
    <col min="10000" max="10243" width="9.140625" style="151"/>
    <col min="10244" max="10244" width="4.140625" style="151" customWidth="1"/>
    <col min="10245" max="10245" width="5.5703125" style="151" customWidth="1"/>
    <col min="10246" max="10246" width="59.5703125" style="151" customWidth="1"/>
    <col min="10247" max="10248" width="11.28515625" style="151" customWidth="1"/>
    <col min="10249" max="10249" width="10.5703125" style="151" customWidth="1"/>
    <col min="10250" max="10250" width="10.42578125" style="151" customWidth="1"/>
    <col min="10251" max="10251" width="10.7109375" style="151" customWidth="1"/>
    <col min="10252" max="10252" width="9" style="151" customWidth="1"/>
    <col min="10253" max="10253" width="11.5703125" style="151" customWidth="1"/>
    <col min="10254" max="10254" width="9.140625" style="151"/>
    <col min="10255" max="10255" width="13" style="151" customWidth="1"/>
    <col min="10256" max="10499" width="9.140625" style="151"/>
    <col min="10500" max="10500" width="4.140625" style="151" customWidth="1"/>
    <col min="10501" max="10501" width="5.5703125" style="151" customWidth="1"/>
    <col min="10502" max="10502" width="59.5703125" style="151" customWidth="1"/>
    <col min="10503" max="10504" width="11.28515625" style="151" customWidth="1"/>
    <col min="10505" max="10505" width="10.5703125" style="151" customWidth="1"/>
    <col min="10506" max="10506" width="10.42578125" style="151" customWidth="1"/>
    <col min="10507" max="10507" width="10.7109375" style="151" customWidth="1"/>
    <col min="10508" max="10508" width="9" style="151" customWidth="1"/>
    <col min="10509" max="10509" width="11.5703125" style="151" customWidth="1"/>
    <col min="10510" max="10510" width="9.140625" style="151"/>
    <col min="10511" max="10511" width="13" style="151" customWidth="1"/>
    <col min="10512" max="10755" width="9.140625" style="151"/>
    <col min="10756" max="10756" width="4.140625" style="151" customWidth="1"/>
    <col min="10757" max="10757" width="5.5703125" style="151" customWidth="1"/>
    <col min="10758" max="10758" width="59.5703125" style="151" customWidth="1"/>
    <col min="10759" max="10760" width="11.28515625" style="151" customWidth="1"/>
    <col min="10761" max="10761" width="10.5703125" style="151" customWidth="1"/>
    <col min="10762" max="10762" width="10.42578125" style="151" customWidth="1"/>
    <col min="10763" max="10763" width="10.7109375" style="151" customWidth="1"/>
    <col min="10764" max="10764" width="9" style="151" customWidth="1"/>
    <col min="10765" max="10765" width="11.5703125" style="151" customWidth="1"/>
    <col min="10766" max="10766" width="9.140625" style="151"/>
    <col min="10767" max="10767" width="13" style="151" customWidth="1"/>
    <col min="10768" max="11011" width="9.140625" style="151"/>
    <col min="11012" max="11012" width="4.140625" style="151" customWidth="1"/>
    <col min="11013" max="11013" width="5.5703125" style="151" customWidth="1"/>
    <col min="11014" max="11014" width="59.5703125" style="151" customWidth="1"/>
    <col min="11015" max="11016" width="11.28515625" style="151" customWidth="1"/>
    <col min="11017" max="11017" width="10.5703125" style="151" customWidth="1"/>
    <col min="11018" max="11018" width="10.42578125" style="151" customWidth="1"/>
    <col min="11019" max="11019" width="10.7109375" style="151" customWidth="1"/>
    <col min="11020" max="11020" width="9" style="151" customWidth="1"/>
    <col min="11021" max="11021" width="11.5703125" style="151" customWidth="1"/>
    <col min="11022" max="11022" width="9.140625" style="151"/>
    <col min="11023" max="11023" width="13" style="151" customWidth="1"/>
    <col min="11024" max="11267" width="9.140625" style="151"/>
    <col min="11268" max="11268" width="4.140625" style="151" customWidth="1"/>
    <col min="11269" max="11269" width="5.5703125" style="151" customWidth="1"/>
    <col min="11270" max="11270" width="59.5703125" style="151" customWidth="1"/>
    <col min="11271" max="11272" width="11.28515625" style="151" customWidth="1"/>
    <col min="11273" max="11273" width="10.5703125" style="151" customWidth="1"/>
    <col min="11274" max="11274" width="10.42578125" style="151" customWidth="1"/>
    <col min="11275" max="11275" width="10.7109375" style="151" customWidth="1"/>
    <col min="11276" max="11276" width="9" style="151" customWidth="1"/>
    <col min="11277" max="11277" width="11.5703125" style="151" customWidth="1"/>
    <col min="11278" max="11278" width="9.140625" style="151"/>
    <col min="11279" max="11279" width="13" style="151" customWidth="1"/>
    <col min="11280" max="11523" width="9.140625" style="151"/>
    <col min="11524" max="11524" width="4.140625" style="151" customWidth="1"/>
    <col min="11525" max="11525" width="5.5703125" style="151" customWidth="1"/>
    <col min="11526" max="11526" width="59.5703125" style="151" customWidth="1"/>
    <col min="11527" max="11528" width="11.28515625" style="151" customWidth="1"/>
    <col min="11529" max="11529" width="10.5703125" style="151" customWidth="1"/>
    <col min="11530" max="11530" width="10.42578125" style="151" customWidth="1"/>
    <col min="11531" max="11531" width="10.7109375" style="151" customWidth="1"/>
    <col min="11532" max="11532" width="9" style="151" customWidth="1"/>
    <col min="11533" max="11533" width="11.5703125" style="151" customWidth="1"/>
    <col min="11534" max="11534" width="9.140625" style="151"/>
    <col min="11535" max="11535" width="13" style="151" customWidth="1"/>
    <col min="11536" max="11779" width="9.140625" style="151"/>
    <col min="11780" max="11780" width="4.140625" style="151" customWidth="1"/>
    <col min="11781" max="11781" width="5.5703125" style="151" customWidth="1"/>
    <col min="11782" max="11782" width="59.5703125" style="151" customWidth="1"/>
    <col min="11783" max="11784" width="11.28515625" style="151" customWidth="1"/>
    <col min="11785" max="11785" width="10.5703125" style="151" customWidth="1"/>
    <col min="11786" max="11786" width="10.42578125" style="151" customWidth="1"/>
    <col min="11787" max="11787" width="10.7109375" style="151" customWidth="1"/>
    <col min="11788" max="11788" width="9" style="151" customWidth="1"/>
    <col min="11789" max="11789" width="11.5703125" style="151" customWidth="1"/>
    <col min="11790" max="11790" width="9.140625" style="151"/>
    <col min="11791" max="11791" width="13" style="151" customWidth="1"/>
    <col min="11792" max="12035" width="9.140625" style="151"/>
    <col min="12036" max="12036" width="4.140625" style="151" customWidth="1"/>
    <col min="12037" max="12037" width="5.5703125" style="151" customWidth="1"/>
    <col min="12038" max="12038" width="59.5703125" style="151" customWidth="1"/>
    <col min="12039" max="12040" width="11.28515625" style="151" customWidth="1"/>
    <col min="12041" max="12041" width="10.5703125" style="151" customWidth="1"/>
    <col min="12042" max="12042" width="10.42578125" style="151" customWidth="1"/>
    <col min="12043" max="12043" width="10.7109375" style="151" customWidth="1"/>
    <col min="12044" max="12044" width="9" style="151" customWidth="1"/>
    <col min="12045" max="12045" width="11.5703125" style="151" customWidth="1"/>
    <col min="12046" max="12046" width="9.140625" style="151"/>
    <col min="12047" max="12047" width="13" style="151" customWidth="1"/>
    <col min="12048" max="12291" width="9.140625" style="151"/>
    <col min="12292" max="12292" width="4.140625" style="151" customWidth="1"/>
    <col min="12293" max="12293" width="5.5703125" style="151" customWidth="1"/>
    <col min="12294" max="12294" width="59.5703125" style="151" customWidth="1"/>
    <col min="12295" max="12296" width="11.28515625" style="151" customWidth="1"/>
    <col min="12297" max="12297" width="10.5703125" style="151" customWidth="1"/>
    <col min="12298" max="12298" width="10.42578125" style="151" customWidth="1"/>
    <col min="12299" max="12299" width="10.7109375" style="151" customWidth="1"/>
    <col min="12300" max="12300" width="9" style="151" customWidth="1"/>
    <col min="12301" max="12301" width="11.5703125" style="151" customWidth="1"/>
    <col min="12302" max="12302" width="9.140625" style="151"/>
    <col min="12303" max="12303" width="13" style="151" customWidth="1"/>
    <col min="12304" max="12547" width="9.140625" style="151"/>
    <col min="12548" max="12548" width="4.140625" style="151" customWidth="1"/>
    <col min="12549" max="12549" width="5.5703125" style="151" customWidth="1"/>
    <col min="12550" max="12550" width="59.5703125" style="151" customWidth="1"/>
    <col min="12551" max="12552" width="11.28515625" style="151" customWidth="1"/>
    <col min="12553" max="12553" width="10.5703125" style="151" customWidth="1"/>
    <col min="12554" max="12554" width="10.42578125" style="151" customWidth="1"/>
    <col min="12555" max="12555" width="10.7109375" style="151" customWidth="1"/>
    <col min="12556" max="12556" width="9" style="151" customWidth="1"/>
    <col min="12557" max="12557" width="11.5703125" style="151" customWidth="1"/>
    <col min="12558" max="12558" width="9.140625" style="151"/>
    <col min="12559" max="12559" width="13" style="151" customWidth="1"/>
    <col min="12560" max="12803" width="9.140625" style="151"/>
    <col min="12804" max="12804" width="4.140625" style="151" customWidth="1"/>
    <col min="12805" max="12805" width="5.5703125" style="151" customWidth="1"/>
    <col min="12806" max="12806" width="59.5703125" style="151" customWidth="1"/>
    <col min="12807" max="12808" width="11.28515625" style="151" customWidth="1"/>
    <col min="12809" max="12809" width="10.5703125" style="151" customWidth="1"/>
    <col min="12810" max="12810" width="10.42578125" style="151" customWidth="1"/>
    <col min="12811" max="12811" width="10.7109375" style="151" customWidth="1"/>
    <col min="12812" max="12812" width="9" style="151" customWidth="1"/>
    <col min="12813" max="12813" width="11.5703125" style="151" customWidth="1"/>
    <col min="12814" max="12814" width="9.140625" style="151"/>
    <col min="12815" max="12815" width="13" style="151" customWidth="1"/>
    <col min="12816" max="13059" width="9.140625" style="151"/>
    <col min="13060" max="13060" width="4.140625" style="151" customWidth="1"/>
    <col min="13061" max="13061" width="5.5703125" style="151" customWidth="1"/>
    <col min="13062" max="13062" width="59.5703125" style="151" customWidth="1"/>
    <col min="13063" max="13064" width="11.28515625" style="151" customWidth="1"/>
    <col min="13065" max="13065" width="10.5703125" style="151" customWidth="1"/>
    <col min="13066" max="13066" width="10.42578125" style="151" customWidth="1"/>
    <col min="13067" max="13067" width="10.7109375" style="151" customWidth="1"/>
    <col min="13068" max="13068" width="9" style="151" customWidth="1"/>
    <col min="13069" max="13069" width="11.5703125" style="151" customWidth="1"/>
    <col min="13070" max="13070" width="9.140625" style="151"/>
    <col min="13071" max="13071" width="13" style="151" customWidth="1"/>
    <col min="13072" max="13315" width="9.140625" style="151"/>
    <col min="13316" max="13316" width="4.140625" style="151" customWidth="1"/>
    <col min="13317" max="13317" width="5.5703125" style="151" customWidth="1"/>
    <col min="13318" max="13318" width="59.5703125" style="151" customWidth="1"/>
    <col min="13319" max="13320" width="11.28515625" style="151" customWidth="1"/>
    <col min="13321" max="13321" width="10.5703125" style="151" customWidth="1"/>
    <col min="13322" max="13322" width="10.42578125" style="151" customWidth="1"/>
    <col min="13323" max="13323" width="10.7109375" style="151" customWidth="1"/>
    <col min="13324" max="13324" width="9" style="151" customWidth="1"/>
    <col min="13325" max="13325" width="11.5703125" style="151" customWidth="1"/>
    <col min="13326" max="13326" width="9.140625" style="151"/>
    <col min="13327" max="13327" width="13" style="151" customWidth="1"/>
    <col min="13328" max="13571" width="9.140625" style="151"/>
    <col min="13572" max="13572" width="4.140625" style="151" customWidth="1"/>
    <col min="13573" max="13573" width="5.5703125" style="151" customWidth="1"/>
    <col min="13574" max="13574" width="59.5703125" style="151" customWidth="1"/>
    <col min="13575" max="13576" width="11.28515625" style="151" customWidth="1"/>
    <col min="13577" max="13577" width="10.5703125" style="151" customWidth="1"/>
    <col min="13578" max="13578" width="10.42578125" style="151" customWidth="1"/>
    <col min="13579" max="13579" width="10.7109375" style="151" customWidth="1"/>
    <col min="13580" max="13580" width="9" style="151" customWidth="1"/>
    <col min="13581" max="13581" width="11.5703125" style="151" customWidth="1"/>
    <col min="13582" max="13582" width="9.140625" style="151"/>
    <col min="13583" max="13583" width="13" style="151" customWidth="1"/>
    <col min="13584" max="13827" width="9.140625" style="151"/>
    <col min="13828" max="13828" width="4.140625" style="151" customWidth="1"/>
    <col min="13829" max="13829" width="5.5703125" style="151" customWidth="1"/>
    <col min="13830" max="13830" width="59.5703125" style="151" customWidth="1"/>
    <col min="13831" max="13832" width="11.28515625" style="151" customWidth="1"/>
    <col min="13833" max="13833" width="10.5703125" style="151" customWidth="1"/>
    <col min="13834" max="13834" width="10.42578125" style="151" customWidth="1"/>
    <col min="13835" max="13835" width="10.7109375" style="151" customWidth="1"/>
    <col min="13836" max="13836" width="9" style="151" customWidth="1"/>
    <col min="13837" max="13837" width="11.5703125" style="151" customWidth="1"/>
    <col min="13838" max="13838" width="9.140625" style="151"/>
    <col min="13839" max="13839" width="13" style="151" customWidth="1"/>
    <col min="13840" max="14083" width="9.140625" style="151"/>
    <col min="14084" max="14084" width="4.140625" style="151" customWidth="1"/>
    <col min="14085" max="14085" width="5.5703125" style="151" customWidth="1"/>
    <col min="14086" max="14086" width="59.5703125" style="151" customWidth="1"/>
    <col min="14087" max="14088" width="11.28515625" style="151" customWidth="1"/>
    <col min="14089" max="14089" width="10.5703125" style="151" customWidth="1"/>
    <col min="14090" max="14090" width="10.42578125" style="151" customWidth="1"/>
    <col min="14091" max="14091" width="10.7109375" style="151" customWidth="1"/>
    <col min="14092" max="14092" width="9" style="151" customWidth="1"/>
    <col min="14093" max="14093" width="11.5703125" style="151" customWidth="1"/>
    <col min="14094" max="14094" width="9.140625" style="151"/>
    <col min="14095" max="14095" width="13" style="151" customWidth="1"/>
    <col min="14096" max="14339" width="9.140625" style="151"/>
    <col min="14340" max="14340" width="4.140625" style="151" customWidth="1"/>
    <col min="14341" max="14341" width="5.5703125" style="151" customWidth="1"/>
    <col min="14342" max="14342" width="59.5703125" style="151" customWidth="1"/>
    <col min="14343" max="14344" width="11.28515625" style="151" customWidth="1"/>
    <col min="14345" max="14345" width="10.5703125" style="151" customWidth="1"/>
    <col min="14346" max="14346" width="10.42578125" style="151" customWidth="1"/>
    <col min="14347" max="14347" width="10.7109375" style="151" customWidth="1"/>
    <col min="14348" max="14348" width="9" style="151" customWidth="1"/>
    <col min="14349" max="14349" width="11.5703125" style="151" customWidth="1"/>
    <col min="14350" max="14350" width="9.140625" style="151"/>
    <col min="14351" max="14351" width="13" style="151" customWidth="1"/>
    <col min="14352" max="14595" width="9.140625" style="151"/>
    <col min="14596" max="14596" width="4.140625" style="151" customWidth="1"/>
    <col min="14597" max="14597" width="5.5703125" style="151" customWidth="1"/>
    <col min="14598" max="14598" width="59.5703125" style="151" customWidth="1"/>
    <col min="14599" max="14600" width="11.28515625" style="151" customWidth="1"/>
    <col min="14601" max="14601" width="10.5703125" style="151" customWidth="1"/>
    <col min="14602" max="14602" width="10.42578125" style="151" customWidth="1"/>
    <col min="14603" max="14603" width="10.7109375" style="151" customWidth="1"/>
    <col min="14604" max="14604" width="9" style="151" customWidth="1"/>
    <col min="14605" max="14605" width="11.5703125" style="151" customWidth="1"/>
    <col min="14606" max="14606" width="9.140625" style="151"/>
    <col min="14607" max="14607" width="13" style="151" customWidth="1"/>
    <col min="14608" max="14851" width="9.140625" style="151"/>
    <col min="14852" max="14852" width="4.140625" style="151" customWidth="1"/>
    <col min="14853" max="14853" width="5.5703125" style="151" customWidth="1"/>
    <col min="14854" max="14854" width="59.5703125" style="151" customWidth="1"/>
    <col min="14855" max="14856" width="11.28515625" style="151" customWidth="1"/>
    <col min="14857" max="14857" width="10.5703125" style="151" customWidth="1"/>
    <col min="14858" max="14858" width="10.42578125" style="151" customWidth="1"/>
    <col min="14859" max="14859" width="10.7109375" style="151" customWidth="1"/>
    <col min="14860" max="14860" width="9" style="151" customWidth="1"/>
    <col min="14861" max="14861" width="11.5703125" style="151" customWidth="1"/>
    <col min="14862" max="14862" width="9.140625" style="151"/>
    <col min="14863" max="14863" width="13" style="151" customWidth="1"/>
    <col min="14864" max="15107" width="9.140625" style="151"/>
    <col min="15108" max="15108" width="4.140625" style="151" customWidth="1"/>
    <col min="15109" max="15109" width="5.5703125" style="151" customWidth="1"/>
    <col min="15110" max="15110" width="59.5703125" style="151" customWidth="1"/>
    <col min="15111" max="15112" width="11.28515625" style="151" customWidth="1"/>
    <col min="15113" max="15113" width="10.5703125" style="151" customWidth="1"/>
    <col min="15114" max="15114" width="10.42578125" style="151" customWidth="1"/>
    <col min="15115" max="15115" width="10.7109375" style="151" customWidth="1"/>
    <col min="15116" max="15116" width="9" style="151" customWidth="1"/>
    <col min="15117" max="15117" width="11.5703125" style="151" customWidth="1"/>
    <col min="15118" max="15118" width="9.140625" style="151"/>
    <col min="15119" max="15119" width="13" style="151" customWidth="1"/>
    <col min="15120" max="15363" width="9.140625" style="151"/>
    <col min="15364" max="15364" width="4.140625" style="151" customWidth="1"/>
    <col min="15365" max="15365" width="5.5703125" style="151" customWidth="1"/>
    <col min="15366" max="15366" width="59.5703125" style="151" customWidth="1"/>
    <col min="15367" max="15368" width="11.28515625" style="151" customWidth="1"/>
    <col min="15369" max="15369" width="10.5703125" style="151" customWidth="1"/>
    <col min="15370" max="15370" width="10.42578125" style="151" customWidth="1"/>
    <col min="15371" max="15371" width="10.7109375" style="151" customWidth="1"/>
    <col min="15372" max="15372" width="9" style="151" customWidth="1"/>
    <col min="15373" max="15373" width="11.5703125" style="151" customWidth="1"/>
    <col min="15374" max="15374" width="9.140625" style="151"/>
    <col min="15375" max="15375" width="13" style="151" customWidth="1"/>
    <col min="15376" max="15619" width="9.140625" style="151"/>
    <col min="15620" max="15620" width="4.140625" style="151" customWidth="1"/>
    <col min="15621" max="15621" width="5.5703125" style="151" customWidth="1"/>
    <col min="15622" max="15622" width="59.5703125" style="151" customWidth="1"/>
    <col min="15623" max="15624" width="11.28515625" style="151" customWidth="1"/>
    <col min="15625" max="15625" width="10.5703125" style="151" customWidth="1"/>
    <col min="15626" max="15626" width="10.42578125" style="151" customWidth="1"/>
    <col min="15627" max="15627" width="10.7109375" style="151" customWidth="1"/>
    <col min="15628" max="15628" width="9" style="151" customWidth="1"/>
    <col min="15629" max="15629" width="11.5703125" style="151" customWidth="1"/>
    <col min="15630" max="15630" width="9.140625" style="151"/>
    <col min="15631" max="15631" width="13" style="151" customWidth="1"/>
    <col min="15632" max="15875" width="9.140625" style="151"/>
    <col min="15876" max="15876" width="4.140625" style="151" customWidth="1"/>
    <col min="15877" max="15877" width="5.5703125" style="151" customWidth="1"/>
    <col min="15878" max="15878" width="59.5703125" style="151" customWidth="1"/>
    <col min="15879" max="15880" width="11.28515625" style="151" customWidth="1"/>
    <col min="15881" max="15881" width="10.5703125" style="151" customWidth="1"/>
    <col min="15882" max="15882" width="10.42578125" style="151" customWidth="1"/>
    <col min="15883" max="15883" width="10.7109375" style="151" customWidth="1"/>
    <col min="15884" max="15884" width="9" style="151" customWidth="1"/>
    <col min="15885" max="15885" width="11.5703125" style="151" customWidth="1"/>
    <col min="15886" max="15886" width="9.140625" style="151"/>
    <col min="15887" max="15887" width="13" style="151" customWidth="1"/>
    <col min="15888" max="16131" width="9.140625" style="151"/>
    <col min="16132" max="16132" width="4.140625" style="151" customWidth="1"/>
    <col min="16133" max="16133" width="5.5703125" style="151" customWidth="1"/>
    <col min="16134" max="16134" width="59.5703125" style="151" customWidth="1"/>
    <col min="16135" max="16136" width="11.28515625" style="151" customWidth="1"/>
    <col min="16137" max="16137" width="10.5703125" style="151" customWidth="1"/>
    <col min="16138" max="16138" width="10.42578125" style="151" customWidth="1"/>
    <col min="16139" max="16139" width="10.7109375" style="151" customWidth="1"/>
    <col min="16140" max="16140" width="9" style="151" customWidth="1"/>
    <col min="16141" max="16141" width="11.5703125" style="151" customWidth="1"/>
    <col min="16142" max="16142" width="9.140625" style="151"/>
    <col min="16143" max="16143" width="13" style="151" customWidth="1"/>
    <col min="16144" max="16384" width="9.140625" style="151"/>
  </cols>
  <sheetData>
    <row r="1" spans="1:18" ht="12" customHeight="1">
      <c r="A1" s="145"/>
      <c r="B1" s="145"/>
      <c r="C1" s="146"/>
      <c r="D1" s="147"/>
      <c r="E1" s="147"/>
      <c r="F1" s="147"/>
      <c r="G1" s="148"/>
      <c r="H1" s="148"/>
      <c r="I1" s="148"/>
      <c r="J1" s="148"/>
      <c r="K1" s="148"/>
      <c r="L1" s="149" t="s">
        <v>198</v>
      </c>
      <c r="M1" s="150"/>
      <c r="Q1" s="152"/>
    </row>
    <row r="2" spans="1:18" ht="12" customHeight="1">
      <c r="A2" s="145"/>
      <c r="B2" s="145"/>
      <c r="C2" s="146"/>
      <c r="D2" s="147"/>
      <c r="E2" s="147"/>
      <c r="F2" s="147"/>
      <c r="G2" s="148"/>
      <c r="H2" s="148"/>
      <c r="I2" s="148"/>
      <c r="J2" s="148"/>
      <c r="K2" s="148"/>
      <c r="L2" s="305" t="s">
        <v>196</v>
      </c>
      <c r="O2" s="6"/>
      <c r="P2" s="154"/>
      <c r="Q2" s="155"/>
      <c r="R2" s="154"/>
    </row>
    <row r="3" spans="1:18" ht="12" customHeight="1">
      <c r="A3" s="145"/>
      <c r="B3" s="145"/>
      <c r="C3" s="146"/>
      <c r="D3" s="147"/>
      <c r="E3" s="147"/>
      <c r="F3" s="147"/>
      <c r="G3" s="148"/>
      <c r="H3" s="148"/>
      <c r="I3" s="148"/>
      <c r="J3" s="148"/>
      <c r="K3" s="148"/>
      <c r="L3" s="305" t="s">
        <v>1</v>
      </c>
      <c r="O3" s="6"/>
      <c r="P3" s="154"/>
      <c r="Q3" s="155"/>
      <c r="R3" s="154"/>
    </row>
    <row r="4" spans="1:18" ht="12" customHeight="1">
      <c r="A4" s="145"/>
      <c r="B4" s="145"/>
      <c r="C4" s="146"/>
      <c r="D4" s="147"/>
      <c r="E4" s="147"/>
      <c r="F4" s="147"/>
      <c r="G4" s="148"/>
      <c r="H4" s="148"/>
      <c r="I4" s="148"/>
      <c r="J4" s="148"/>
      <c r="K4" s="148"/>
      <c r="L4" s="306" t="s">
        <v>197</v>
      </c>
      <c r="O4" s="156"/>
      <c r="P4" s="154"/>
      <c r="Q4" s="155"/>
      <c r="R4" s="154"/>
    </row>
    <row r="5" spans="1:18" ht="12" customHeight="1">
      <c r="A5" s="145"/>
      <c r="B5" s="145"/>
      <c r="C5" s="146"/>
      <c r="D5" s="147"/>
      <c r="E5" s="147"/>
      <c r="F5" s="147"/>
      <c r="G5" s="148"/>
      <c r="H5" s="148"/>
      <c r="I5" s="148"/>
      <c r="J5" s="148"/>
      <c r="K5" s="148"/>
      <c r="L5" s="148"/>
      <c r="O5" s="156"/>
      <c r="P5" s="154"/>
      <c r="Q5" s="155"/>
      <c r="R5" s="154"/>
    </row>
    <row r="6" spans="1:18" ht="12" customHeight="1">
      <c r="A6" s="145"/>
      <c r="B6" s="145"/>
      <c r="C6" s="146"/>
      <c r="D6" s="147"/>
      <c r="E6" s="147"/>
      <c r="F6" s="147"/>
      <c r="G6" s="148"/>
      <c r="H6" s="148"/>
      <c r="I6" s="148"/>
      <c r="J6" s="148"/>
      <c r="K6" s="148"/>
      <c r="L6" s="148"/>
      <c r="O6" s="156"/>
      <c r="P6" s="154"/>
      <c r="Q6" s="152"/>
    </row>
    <row r="7" spans="1:18" ht="12" customHeight="1">
      <c r="A7" s="145"/>
      <c r="B7" s="145"/>
      <c r="C7" s="146"/>
      <c r="D7" s="147"/>
      <c r="E7" s="147"/>
      <c r="F7" s="147"/>
      <c r="G7" s="148"/>
      <c r="H7" s="148"/>
      <c r="I7" s="148"/>
      <c r="J7" s="148"/>
      <c r="K7" s="148"/>
      <c r="L7" s="148"/>
      <c r="O7" s="156"/>
      <c r="P7" s="154"/>
      <c r="Q7" s="152"/>
    </row>
    <row r="8" spans="1:18" ht="12" customHeight="1">
      <c r="A8" s="145"/>
      <c r="B8" s="145"/>
      <c r="C8" s="146"/>
      <c r="D8" s="147"/>
      <c r="E8" s="147"/>
      <c r="F8" s="147"/>
      <c r="G8" s="148"/>
      <c r="H8" s="148"/>
      <c r="I8" s="148"/>
      <c r="J8" s="148"/>
      <c r="K8" s="148"/>
      <c r="L8" s="148"/>
      <c r="M8" s="157"/>
      <c r="N8" s="154"/>
      <c r="O8" s="155"/>
      <c r="P8" s="154"/>
    </row>
    <row r="9" spans="1:18" ht="14.25" customHeight="1">
      <c r="A9" s="158" t="s">
        <v>199</v>
      </c>
      <c r="B9" s="158"/>
      <c r="C9" s="158"/>
      <c r="D9" s="158"/>
      <c r="E9" s="158"/>
      <c r="F9" s="158"/>
      <c r="G9" s="158"/>
      <c r="H9" s="158"/>
      <c r="I9" s="158"/>
      <c r="J9" s="158"/>
      <c r="K9" s="158"/>
      <c r="L9" s="158"/>
      <c r="M9" s="159"/>
      <c r="N9" s="302"/>
      <c r="O9" s="160"/>
      <c r="P9" s="161"/>
      <c r="Q9" s="162"/>
      <c r="R9" s="163"/>
    </row>
    <row r="10" spans="1:18" ht="14.25" customHeight="1">
      <c r="A10" s="145"/>
      <c r="B10" s="145"/>
      <c r="C10" s="145"/>
      <c r="D10" s="145"/>
      <c r="E10" s="145"/>
      <c r="F10" s="145"/>
      <c r="G10" s="145"/>
      <c r="H10" s="145"/>
      <c r="I10" s="145"/>
      <c r="J10" s="145"/>
      <c r="K10" s="145"/>
      <c r="L10" s="145"/>
      <c r="M10" s="159"/>
      <c r="N10" s="302"/>
      <c r="O10" s="160"/>
      <c r="P10" s="161"/>
      <c r="Q10" s="162"/>
      <c r="R10" s="164"/>
    </row>
    <row r="11" spans="1:18" ht="11.25" customHeight="1">
      <c r="A11" s="145"/>
      <c r="B11" s="145"/>
      <c r="C11" s="146"/>
      <c r="D11" s="165"/>
      <c r="E11" s="165"/>
      <c r="F11" s="165"/>
      <c r="G11" s="148"/>
      <c r="H11" s="148"/>
      <c r="I11" s="148"/>
      <c r="J11" s="148"/>
      <c r="K11" s="148"/>
      <c r="L11" s="148" t="s">
        <v>3</v>
      </c>
      <c r="M11" s="166"/>
      <c r="O11" s="155"/>
      <c r="P11" s="154"/>
      <c r="Q11" s="152"/>
    </row>
    <row r="12" spans="1:18" s="175" customFormat="1" ht="12" customHeight="1">
      <c r="A12" s="167"/>
      <c r="B12" s="167"/>
      <c r="C12" s="168"/>
      <c r="D12" s="169"/>
      <c r="E12" s="169"/>
      <c r="F12" s="169"/>
      <c r="G12" s="167"/>
      <c r="H12" s="170" t="s">
        <v>200</v>
      </c>
      <c r="I12" s="171"/>
      <c r="J12" s="172"/>
      <c r="K12" s="173"/>
      <c r="L12" s="174" t="s">
        <v>201</v>
      </c>
      <c r="M12" s="167" t="s">
        <v>202</v>
      </c>
      <c r="O12" s="176"/>
      <c r="P12" s="177"/>
      <c r="Q12" s="178"/>
      <c r="R12" s="179"/>
    </row>
    <row r="13" spans="1:18" s="175" customFormat="1" ht="12.75" customHeight="1">
      <c r="A13" s="180"/>
      <c r="B13" s="181"/>
      <c r="C13" s="182"/>
      <c r="D13" s="183"/>
      <c r="E13" s="183"/>
      <c r="F13" s="183"/>
      <c r="G13" s="181" t="s">
        <v>203</v>
      </c>
      <c r="H13" s="184" t="s">
        <v>204</v>
      </c>
      <c r="I13" s="185"/>
      <c r="J13" s="185" t="s">
        <v>205</v>
      </c>
      <c r="K13" s="186"/>
      <c r="L13" s="184" t="s">
        <v>206</v>
      </c>
      <c r="M13" s="180" t="s">
        <v>207</v>
      </c>
      <c r="O13" s="187"/>
      <c r="P13" s="188"/>
      <c r="Q13" s="178"/>
      <c r="R13" s="189"/>
    </row>
    <row r="14" spans="1:18" s="175" customFormat="1">
      <c r="A14" s="180" t="s">
        <v>208</v>
      </c>
      <c r="B14" s="181" t="s">
        <v>6</v>
      </c>
      <c r="C14" s="181" t="s">
        <v>7</v>
      </c>
      <c r="D14" s="183" t="s">
        <v>209</v>
      </c>
      <c r="E14" s="190" t="s">
        <v>10</v>
      </c>
      <c r="F14" s="190" t="s">
        <v>11</v>
      </c>
      <c r="G14" s="181" t="s">
        <v>210</v>
      </c>
      <c r="H14" s="184" t="s">
        <v>211</v>
      </c>
      <c r="I14" s="180"/>
      <c r="J14" s="174" t="s">
        <v>212</v>
      </c>
      <c r="K14" s="181" t="s">
        <v>212</v>
      </c>
      <c r="L14" s="181" t="s">
        <v>213</v>
      </c>
      <c r="M14" s="180" t="s">
        <v>214</v>
      </c>
      <c r="O14" s="187"/>
      <c r="P14" s="191"/>
      <c r="Q14" s="178"/>
      <c r="R14" s="179"/>
    </row>
    <row r="15" spans="1:18" s="175" customFormat="1">
      <c r="A15" s="180"/>
      <c r="B15" s="181"/>
      <c r="C15" s="182"/>
      <c r="D15" s="183"/>
      <c r="E15" s="183"/>
      <c r="F15" s="183"/>
      <c r="G15" s="181" t="s">
        <v>215</v>
      </c>
      <c r="H15" s="184">
        <v>2025</v>
      </c>
      <c r="I15" s="180" t="s">
        <v>212</v>
      </c>
      <c r="J15" s="181" t="s">
        <v>216</v>
      </c>
      <c r="K15" s="181" t="s">
        <v>217</v>
      </c>
      <c r="L15" s="184" t="s">
        <v>218</v>
      </c>
      <c r="M15" s="180" t="s">
        <v>219</v>
      </c>
      <c r="O15" s="187"/>
      <c r="P15" s="191"/>
      <c r="Q15" s="178"/>
      <c r="R15" s="179"/>
    </row>
    <row r="16" spans="1:18" s="175" customFormat="1">
      <c r="A16" s="180"/>
      <c r="B16" s="181"/>
      <c r="C16" s="182"/>
      <c r="D16" s="183"/>
      <c r="E16" s="183"/>
      <c r="F16" s="183"/>
      <c r="G16" s="181"/>
      <c r="H16" s="184" t="s">
        <v>220</v>
      </c>
      <c r="I16" s="180" t="s">
        <v>221</v>
      </c>
      <c r="J16" s="181" t="s">
        <v>222</v>
      </c>
      <c r="K16" s="181" t="s">
        <v>223</v>
      </c>
      <c r="L16" s="184" t="s">
        <v>224</v>
      </c>
      <c r="M16" s="180" t="s">
        <v>225</v>
      </c>
      <c r="O16" s="187"/>
      <c r="P16" s="191"/>
      <c r="Q16" s="178"/>
      <c r="R16" s="189"/>
    </row>
    <row r="17" spans="1:18" s="175" customFormat="1" ht="9.75" customHeight="1">
      <c r="A17" s="180"/>
      <c r="B17" s="181"/>
      <c r="C17" s="182"/>
      <c r="D17" s="183"/>
      <c r="E17" s="183"/>
      <c r="F17" s="183"/>
      <c r="G17" s="181"/>
      <c r="H17" s="184"/>
      <c r="I17" s="180"/>
      <c r="J17" s="181" t="s">
        <v>226</v>
      </c>
      <c r="K17" s="180" t="s">
        <v>227</v>
      </c>
      <c r="L17" s="184" t="s">
        <v>228</v>
      </c>
      <c r="M17" s="180" t="s">
        <v>229</v>
      </c>
      <c r="O17" s="187"/>
      <c r="P17" s="191"/>
      <c r="Q17" s="178"/>
      <c r="R17" s="189"/>
    </row>
    <row r="18" spans="1:18" s="175" customFormat="1" ht="9.75" customHeight="1">
      <c r="A18" s="192"/>
      <c r="B18" s="193"/>
      <c r="C18" s="194"/>
      <c r="D18" s="195"/>
      <c r="E18" s="195"/>
      <c r="F18" s="195"/>
      <c r="G18" s="193"/>
      <c r="H18" s="184"/>
      <c r="I18" s="192"/>
      <c r="J18" s="193"/>
      <c r="K18" s="193"/>
      <c r="L18" s="184"/>
      <c r="M18" s="180" t="s">
        <v>230</v>
      </c>
      <c r="O18" s="187"/>
      <c r="P18" s="191"/>
      <c r="Q18" s="178"/>
      <c r="R18" s="189"/>
    </row>
    <row r="19" spans="1:18" ht="10.5" customHeight="1">
      <c r="A19" s="196">
        <v>1</v>
      </c>
      <c r="B19" s="196">
        <v>2</v>
      </c>
      <c r="C19" s="196">
        <v>3</v>
      </c>
      <c r="D19" s="197">
        <v>3</v>
      </c>
      <c r="E19" s="197">
        <v>4</v>
      </c>
      <c r="F19" s="197">
        <v>5</v>
      </c>
      <c r="G19" s="196">
        <v>6</v>
      </c>
      <c r="H19" s="198">
        <v>7</v>
      </c>
      <c r="I19" s="196">
        <v>8</v>
      </c>
      <c r="J19" s="199">
        <v>9</v>
      </c>
      <c r="K19" s="200">
        <v>10</v>
      </c>
      <c r="L19" s="196">
        <v>11</v>
      </c>
      <c r="M19" s="196">
        <v>12</v>
      </c>
      <c r="O19" s="155"/>
      <c r="P19" s="154"/>
      <c r="Q19" s="178"/>
      <c r="R19" s="189"/>
    </row>
    <row r="20" spans="1:18" s="163" customFormat="1">
      <c r="A20" s="693"/>
      <c r="B20" s="693"/>
      <c r="C20" s="283"/>
      <c r="D20" s="693" t="s">
        <v>231</v>
      </c>
      <c r="E20" s="204">
        <v>7135686</v>
      </c>
      <c r="F20" s="204">
        <v>6588042</v>
      </c>
      <c r="G20" s="204">
        <v>655839906.40999997</v>
      </c>
      <c r="H20" s="204">
        <v>272676197.88999999</v>
      </c>
      <c r="I20" s="204">
        <v>139150394.52999997</v>
      </c>
      <c r="J20" s="204">
        <v>87258183.700000003</v>
      </c>
      <c r="K20" s="204">
        <v>46267619.659999996</v>
      </c>
      <c r="L20" s="204">
        <v>0</v>
      </c>
      <c r="M20" s="304" t="s">
        <v>232</v>
      </c>
      <c r="O20" s="694"/>
      <c r="P20" s="162"/>
      <c r="Q20" s="201"/>
      <c r="R20" s="189"/>
    </row>
    <row r="21" spans="1:18">
      <c r="A21" s="202">
        <v>600</v>
      </c>
      <c r="B21" s="695"/>
      <c r="C21" s="696"/>
      <c r="D21" s="203" t="s">
        <v>233</v>
      </c>
      <c r="E21" s="204">
        <v>5864400</v>
      </c>
      <c r="F21" s="204">
        <v>6075252</v>
      </c>
      <c r="G21" s="204">
        <v>264914757.28999999</v>
      </c>
      <c r="H21" s="204">
        <v>108650100.11</v>
      </c>
      <c r="I21" s="204">
        <v>45690056.950000003</v>
      </c>
      <c r="J21" s="204">
        <v>31241114.84</v>
      </c>
      <c r="K21" s="204">
        <v>31718928.32</v>
      </c>
      <c r="L21" s="204">
        <v>0</v>
      </c>
      <c r="M21" s="304"/>
    </row>
    <row r="22" spans="1:18">
      <c r="A22" s="202"/>
      <c r="B22" s="202">
        <v>60004</v>
      </c>
      <c r="C22" s="205"/>
      <c r="D22" s="203" t="s">
        <v>16</v>
      </c>
      <c r="E22" s="204">
        <v>0</v>
      </c>
      <c r="F22" s="204">
        <v>70000</v>
      </c>
      <c r="G22" s="204">
        <v>103221999.23</v>
      </c>
      <c r="H22" s="204">
        <v>18332721.75</v>
      </c>
      <c r="I22" s="204">
        <v>5853195.6199999992</v>
      </c>
      <c r="J22" s="204">
        <v>0</v>
      </c>
      <c r="K22" s="204">
        <v>12479526.130000001</v>
      </c>
      <c r="L22" s="204">
        <v>0</v>
      </c>
      <c r="M22" s="304"/>
    </row>
    <row r="23" spans="1:18" ht="19.5">
      <c r="A23" s="202"/>
      <c r="B23" s="202"/>
      <c r="C23" s="205">
        <v>6050</v>
      </c>
      <c r="D23" s="206" t="s">
        <v>234</v>
      </c>
      <c r="E23" s="206"/>
      <c r="F23" s="207">
        <v>70000</v>
      </c>
      <c r="G23" s="208">
        <v>30000</v>
      </c>
      <c r="H23" s="208">
        <v>30000</v>
      </c>
      <c r="I23" s="208">
        <v>30000</v>
      </c>
      <c r="J23" s="208">
        <v>0</v>
      </c>
      <c r="K23" s="208">
        <v>0</v>
      </c>
      <c r="L23" s="208"/>
      <c r="M23" s="697" t="s">
        <v>235</v>
      </c>
      <c r="P23" s="189"/>
    </row>
    <row r="24" spans="1:18">
      <c r="A24" s="202"/>
      <c r="B24" s="202">
        <v>60015</v>
      </c>
      <c r="C24" s="205"/>
      <c r="D24" s="203" t="s">
        <v>27</v>
      </c>
      <c r="E24" s="204">
        <v>0</v>
      </c>
      <c r="F24" s="204">
        <v>1670000</v>
      </c>
      <c r="G24" s="204">
        <v>84109240.200000003</v>
      </c>
      <c r="H24" s="204">
        <v>50668795.519999996</v>
      </c>
      <c r="I24" s="204">
        <v>16429393.33</v>
      </c>
      <c r="J24" s="204">
        <v>15000000</v>
      </c>
      <c r="K24" s="204">
        <v>19239402.190000001</v>
      </c>
      <c r="L24" s="204">
        <v>0</v>
      </c>
      <c r="M24" s="304"/>
      <c r="P24" s="189"/>
    </row>
    <row r="25" spans="1:18" ht="19.5">
      <c r="A25" s="202"/>
      <c r="B25" s="202"/>
      <c r="C25" s="205">
        <v>6050</v>
      </c>
      <c r="D25" s="206" t="s">
        <v>236</v>
      </c>
      <c r="E25" s="206"/>
      <c r="F25" s="207">
        <v>850000</v>
      </c>
      <c r="G25" s="208">
        <v>2883653.8499999996</v>
      </c>
      <c r="H25" s="208">
        <v>150000</v>
      </c>
      <c r="I25" s="208">
        <v>150000</v>
      </c>
      <c r="J25" s="208">
        <v>0</v>
      </c>
      <c r="K25" s="208">
        <v>0</v>
      </c>
      <c r="L25" s="208"/>
      <c r="M25" s="697" t="s">
        <v>235</v>
      </c>
      <c r="P25" s="189"/>
    </row>
    <row r="26" spans="1:18" ht="19.5">
      <c r="A26" s="202"/>
      <c r="B26" s="202"/>
      <c r="C26" s="205">
        <v>6050</v>
      </c>
      <c r="D26" s="206" t="s">
        <v>237</v>
      </c>
      <c r="E26" s="206"/>
      <c r="F26" s="209">
        <v>320000</v>
      </c>
      <c r="G26" s="208">
        <v>3680000</v>
      </c>
      <c r="H26" s="208">
        <v>3680000</v>
      </c>
      <c r="I26" s="208">
        <v>3680000</v>
      </c>
      <c r="J26" s="208">
        <v>0</v>
      </c>
      <c r="K26" s="208">
        <v>0</v>
      </c>
      <c r="L26" s="208"/>
      <c r="M26" s="697" t="s">
        <v>235</v>
      </c>
      <c r="P26" s="189"/>
    </row>
    <row r="27" spans="1:18" ht="19.5">
      <c r="A27" s="202"/>
      <c r="B27" s="202"/>
      <c r="C27" s="205">
        <v>6050</v>
      </c>
      <c r="D27" s="206" t="s">
        <v>238</v>
      </c>
      <c r="E27" s="206"/>
      <c r="F27" s="209">
        <v>500000</v>
      </c>
      <c r="G27" s="208">
        <v>0</v>
      </c>
      <c r="H27" s="208">
        <v>0</v>
      </c>
      <c r="I27" s="208">
        <v>0</v>
      </c>
      <c r="J27" s="208">
        <v>0</v>
      </c>
      <c r="K27" s="208">
        <v>0</v>
      </c>
      <c r="L27" s="208"/>
      <c r="M27" s="697" t="s">
        <v>235</v>
      </c>
      <c r="P27" s="189"/>
    </row>
    <row r="28" spans="1:18">
      <c r="A28" s="695"/>
      <c r="B28" s="202">
        <v>60016</v>
      </c>
      <c r="C28" s="205"/>
      <c r="D28" s="203" t="s">
        <v>38</v>
      </c>
      <c r="E28" s="204">
        <v>5864400</v>
      </c>
      <c r="F28" s="204">
        <v>4205252</v>
      </c>
      <c r="G28" s="204">
        <v>70814774.229999989</v>
      </c>
      <c r="H28" s="204">
        <v>33028582.84</v>
      </c>
      <c r="I28" s="204">
        <v>16787468</v>
      </c>
      <c r="J28" s="204">
        <v>16241114.84</v>
      </c>
      <c r="K28" s="204">
        <v>0</v>
      </c>
      <c r="L28" s="204">
        <v>0</v>
      </c>
      <c r="M28" s="304"/>
      <c r="P28" s="189"/>
    </row>
    <row r="29" spans="1:18" ht="19.5">
      <c r="A29" s="695"/>
      <c r="B29" s="202"/>
      <c r="C29" s="210">
        <v>6050</v>
      </c>
      <c r="D29" s="206" t="s">
        <v>239</v>
      </c>
      <c r="E29" s="206"/>
      <c r="F29" s="209">
        <v>500000</v>
      </c>
      <c r="G29" s="208">
        <v>731828</v>
      </c>
      <c r="H29" s="208">
        <v>0</v>
      </c>
      <c r="I29" s="208">
        <v>0</v>
      </c>
      <c r="J29" s="211">
        <v>0</v>
      </c>
      <c r="K29" s="208">
        <v>0</v>
      </c>
      <c r="L29" s="211"/>
      <c r="M29" s="697" t="s">
        <v>235</v>
      </c>
      <c r="N29" s="189"/>
      <c r="P29" s="188"/>
    </row>
    <row r="30" spans="1:18" ht="19.5">
      <c r="A30" s="695"/>
      <c r="B30" s="202"/>
      <c r="C30" s="210">
        <v>6050</v>
      </c>
      <c r="D30" s="212" t="s">
        <v>240</v>
      </c>
      <c r="E30" s="213">
        <v>5847000</v>
      </c>
      <c r="F30" s="213"/>
      <c r="G30" s="208">
        <v>13372946.85</v>
      </c>
      <c r="H30" s="208">
        <v>12565652.84</v>
      </c>
      <c r="I30" s="208">
        <v>5847000</v>
      </c>
      <c r="J30" s="211">
        <v>6718652.8399999999</v>
      </c>
      <c r="K30" s="208">
        <v>0</v>
      </c>
      <c r="L30" s="214"/>
      <c r="M30" s="697" t="s">
        <v>235</v>
      </c>
      <c r="N30" s="189"/>
      <c r="P30" s="188"/>
    </row>
    <row r="31" spans="1:18" ht="19.5">
      <c r="A31" s="695"/>
      <c r="B31" s="202"/>
      <c r="C31" s="210">
        <v>6050</v>
      </c>
      <c r="D31" s="212" t="s">
        <v>241</v>
      </c>
      <c r="E31" s="213"/>
      <c r="F31" s="207">
        <v>297400</v>
      </c>
      <c r="G31" s="208">
        <v>2692600</v>
      </c>
      <c r="H31" s="208">
        <v>1202600</v>
      </c>
      <c r="I31" s="208">
        <v>1202600</v>
      </c>
      <c r="J31" s="211">
        <v>0</v>
      </c>
      <c r="K31" s="208">
        <v>0</v>
      </c>
      <c r="L31" s="215"/>
      <c r="M31" s="697" t="s">
        <v>235</v>
      </c>
      <c r="N31" s="189"/>
      <c r="P31" s="188"/>
    </row>
    <row r="32" spans="1:18" ht="22.5">
      <c r="A32" s="695"/>
      <c r="B32" s="202"/>
      <c r="C32" s="210">
        <v>6050</v>
      </c>
      <c r="D32" s="212" t="s">
        <v>242</v>
      </c>
      <c r="E32" s="212"/>
      <c r="F32" s="213">
        <v>400000</v>
      </c>
      <c r="G32" s="208">
        <v>6259000</v>
      </c>
      <c r="H32" s="208">
        <v>5600000</v>
      </c>
      <c r="I32" s="208">
        <v>2600000</v>
      </c>
      <c r="J32" s="211">
        <v>3000000</v>
      </c>
      <c r="K32" s="208">
        <v>0</v>
      </c>
      <c r="L32" s="216"/>
      <c r="M32" s="697" t="s">
        <v>235</v>
      </c>
      <c r="N32" s="189"/>
      <c r="P32" s="188"/>
    </row>
    <row r="33" spans="1:16" ht="19.5">
      <c r="A33" s="695"/>
      <c r="B33" s="202"/>
      <c r="C33" s="210">
        <v>6050</v>
      </c>
      <c r="D33" s="212" t="s">
        <v>243</v>
      </c>
      <c r="E33" s="212"/>
      <c r="F33" s="213">
        <v>60000</v>
      </c>
      <c r="G33" s="208">
        <v>640000</v>
      </c>
      <c r="H33" s="208">
        <v>640000</v>
      </c>
      <c r="I33" s="208">
        <v>640000</v>
      </c>
      <c r="J33" s="211">
        <v>0</v>
      </c>
      <c r="K33" s="208">
        <v>0</v>
      </c>
      <c r="L33" s="217"/>
      <c r="M33" s="697" t="s">
        <v>235</v>
      </c>
      <c r="P33" s="188"/>
    </row>
    <row r="34" spans="1:16" ht="22.5">
      <c r="A34" s="695"/>
      <c r="B34" s="202"/>
      <c r="C34" s="210">
        <v>6050</v>
      </c>
      <c r="D34" s="212" t="s">
        <v>244</v>
      </c>
      <c r="E34" s="213">
        <v>17400</v>
      </c>
      <c r="F34" s="212"/>
      <c r="G34" s="208">
        <v>851400</v>
      </c>
      <c r="H34" s="208">
        <v>817400</v>
      </c>
      <c r="I34" s="208">
        <v>817400</v>
      </c>
      <c r="J34" s="211">
        <v>0</v>
      </c>
      <c r="K34" s="208">
        <v>0</v>
      </c>
      <c r="L34" s="217"/>
      <c r="M34" s="697" t="s">
        <v>235</v>
      </c>
      <c r="N34" s="189"/>
      <c r="P34" s="188"/>
    </row>
    <row r="35" spans="1:16" ht="19.5">
      <c r="A35" s="695"/>
      <c r="B35" s="202"/>
      <c r="C35" s="210">
        <v>6050</v>
      </c>
      <c r="D35" s="212" t="s">
        <v>245</v>
      </c>
      <c r="E35" s="212"/>
      <c r="F35" s="213">
        <v>2100000</v>
      </c>
      <c r="G35" s="208">
        <v>1838524</v>
      </c>
      <c r="H35" s="208">
        <v>1838524</v>
      </c>
      <c r="I35" s="208">
        <v>1838524</v>
      </c>
      <c r="J35" s="211">
        <v>0</v>
      </c>
      <c r="K35" s="208">
        <v>0</v>
      </c>
      <c r="L35" s="218"/>
      <c r="M35" s="697" t="s">
        <v>235</v>
      </c>
      <c r="P35" s="188"/>
    </row>
    <row r="36" spans="1:16" ht="19.5">
      <c r="A36" s="695"/>
      <c r="B36" s="202"/>
      <c r="C36" s="210">
        <v>6050</v>
      </c>
      <c r="D36" s="212" t="s">
        <v>246</v>
      </c>
      <c r="E36" s="212"/>
      <c r="F36" s="213">
        <v>500000</v>
      </c>
      <c r="G36" s="208">
        <v>0</v>
      </c>
      <c r="H36" s="208">
        <v>0</v>
      </c>
      <c r="I36" s="208">
        <v>0</v>
      </c>
      <c r="J36" s="211">
        <v>0</v>
      </c>
      <c r="K36" s="208">
        <v>0</v>
      </c>
      <c r="L36" s="217"/>
      <c r="M36" s="697" t="s">
        <v>235</v>
      </c>
      <c r="P36" s="188"/>
    </row>
    <row r="37" spans="1:16" ht="19.5">
      <c r="A37" s="695"/>
      <c r="B37" s="202"/>
      <c r="C37" s="210">
        <v>6050</v>
      </c>
      <c r="D37" s="212" t="s">
        <v>247</v>
      </c>
      <c r="E37" s="212"/>
      <c r="F37" s="213">
        <v>347852</v>
      </c>
      <c r="G37" s="208">
        <v>652148</v>
      </c>
      <c r="H37" s="208">
        <v>652148</v>
      </c>
      <c r="I37" s="208">
        <v>652148</v>
      </c>
      <c r="J37" s="211">
        <v>0</v>
      </c>
      <c r="K37" s="208">
        <v>0</v>
      </c>
      <c r="L37" s="217"/>
      <c r="M37" s="697" t="s">
        <v>235</v>
      </c>
      <c r="P37" s="188"/>
    </row>
    <row r="38" spans="1:16">
      <c r="A38" s="695"/>
      <c r="B38" s="219">
        <v>60017</v>
      </c>
      <c r="C38" s="219"/>
      <c r="D38" s="203" t="s">
        <v>39</v>
      </c>
      <c r="E38" s="204">
        <v>0</v>
      </c>
      <c r="F38" s="204">
        <v>130000</v>
      </c>
      <c r="G38" s="204">
        <v>370000</v>
      </c>
      <c r="H38" s="204">
        <v>370000</v>
      </c>
      <c r="I38" s="204">
        <v>370000</v>
      </c>
      <c r="J38" s="204">
        <v>0</v>
      </c>
      <c r="K38" s="204">
        <v>0</v>
      </c>
      <c r="L38" s="204">
        <v>0</v>
      </c>
      <c r="M38" s="304"/>
      <c r="P38" s="188"/>
    </row>
    <row r="39" spans="1:16" ht="19.5">
      <c r="A39" s="695"/>
      <c r="B39" s="210"/>
      <c r="C39" s="210">
        <v>6050</v>
      </c>
      <c r="D39" s="212" t="s">
        <v>248</v>
      </c>
      <c r="E39" s="212"/>
      <c r="F39" s="213">
        <v>130000</v>
      </c>
      <c r="G39" s="208">
        <v>370000</v>
      </c>
      <c r="H39" s="208">
        <v>370000</v>
      </c>
      <c r="I39" s="208">
        <v>370000</v>
      </c>
      <c r="J39" s="211">
        <v>0</v>
      </c>
      <c r="K39" s="208">
        <v>0</v>
      </c>
      <c r="L39" s="217"/>
      <c r="M39" s="697" t="s">
        <v>235</v>
      </c>
      <c r="P39" s="188"/>
    </row>
    <row r="40" spans="1:16">
      <c r="A40" s="220">
        <v>750</v>
      </c>
      <c r="B40" s="220"/>
      <c r="C40" s="197"/>
      <c r="D40" s="203" t="s">
        <v>249</v>
      </c>
      <c r="E40" s="221">
        <v>501996</v>
      </c>
      <c r="F40" s="221">
        <v>137000</v>
      </c>
      <c r="G40" s="221">
        <v>84690769.969999999</v>
      </c>
      <c r="H40" s="221">
        <v>36259129.380000003</v>
      </c>
      <c r="I40" s="221">
        <v>27898959.789999999</v>
      </c>
      <c r="J40" s="221">
        <v>32011.75</v>
      </c>
      <c r="K40" s="221">
        <v>8328157.8400000008</v>
      </c>
      <c r="L40" s="221">
        <v>0</v>
      </c>
      <c r="M40" s="697"/>
      <c r="P40" s="188"/>
    </row>
    <row r="41" spans="1:16">
      <c r="A41" s="220"/>
      <c r="B41" s="219">
        <v>75023</v>
      </c>
      <c r="C41" s="222"/>
      <c r="D41" s="203" t="s">
        <v>98</v>
      </c>
      <c r="E41" s="223">
        <v>154144</v>
      </c>
      <c r="F41" s="223">
        <v>0</v>
      </c>
      <c r="G41" s="223">
        <v>1786402</v>
      </c>
      <c r="H41" s="223">
        <v>1567751.28</v>
      </c>
      <c r="I41" s="223">
        <v>1412200</v>
      </c>
      <c r="J41" s="223">
        <v>32011.75</v>
      </c>
      <c r="K41" s="223">
        <v>123539.53</v>
      </c>
      <c r="L41" s="223">
        <v>0</v>
      </c>
      <c r="M41" s="697"/>
      <c r="P41" s="188"/>
    </row>
    <row r="42" spans="1:16" ht="32.25" customHeight="1">
      <c r="A42" s="220"/>
      <c r="B42" s="220"/>
      <c r="C42" s="222">
        <v>6060</v>
      </c>
      <c r="D42" s="224" t="s">
        <v>250</v>
      </c>
      <c r="E42" s="225">
        <v>154144</v>
      </c>
      <c r="F42" s="226"/>
      <c r="G42" s="227">
        <v>1210400</v>
      </c>
      <c r="H42" s="227">
        <v>1210400</v>
      </c>
      <c r="I42" s="227">
        <v>1210400</v>
      </c>
      <c r="J42" s="227">
        <v>0</v>
      </c>
      <c r="K42" s="227">
        <v>0</v>
      </c>
      <c r="L42" s="228"/>
      <c r="M42" s="697" t="s">
        <v>251</v>
      </c>
      <c r="P42" s="188"/>
    </row>
    <row r="43" spans="1:16">
      <c r="A43" s="220"/>
      <c r="B43" s="220">
        <v>75095</v>
      </c>
      <c r="C43" s="197"/>
      <c r="D43" s="203" t="s">
        <v>41</v>
      </c>
      <c r="E43" s="221">
        <v>347852</v>
      </c>
      <c r="F43" s="221">
        <v>137000</v>
      </c>
      <c r="G43" s="221">
        <v>82904367.969999999</v>
      </c>
      <c r="H43" s="221">
        <v>34691378.100000001</v>
      </c>
      <c r="I43" s="221">
        <v>26486759.789999999</v>
      </c>
      <c r="J43" s="221">
        <v>0</v>
      </c>
      <c r="K43" s="221">
        <v>8204618.3100000005</v>
      </c>
      <c r="L43" s="221">
        <v>0</v>
      </c>
      <c r="M43" s="697"/>
      <c r="P43" s="188"/>
    </row>
    <row r="44" spans="1:16" ht="19.5">
      <c r="A44" s="229"/>
      <c r="B44" s="229"/>
      <c r="C44" s="230">
        <v>6050</v>
      </c>
      <c r="D44" s="231" t="s">
        <v>252</v>
      </c>
      <c r="E44" s="231"/>
      <c r="F44" s="232">
        <v>137000</v>
      </c>
      <c r="G44" s="233">
        <v>2823000</v>
      </c>
      <c r="H44" s="234">
        <v>363000</v>
      </c>
      <c r="I44" s="233">
        <v>363000</v>
      </c>
      <c r="J44" s="235">
        <v>0</v>
      </c>
      <c r="K44" s="235">
        <v>0</v>
      </c>
      <c r="L44" s="236"/>
      <c r="M44" s="698" t="s">
        <v>235</v>
      </c>
      <c r="N44" s="189"/>
      <c r="P44" s="188"/>
    </row>
    <row r="45" spans="1:16" ht="22.5">
      <c r="A45" s="229"/>
      <c r="B45" s="229"/>
      <c r="C45" s="230" t="s">
        <v>253</v>
      </c>
      <c r="D45" s="237" t="s">
        <v>254</v>
      </c>
      <c r="E45" s="232">
        <v>347852</v>
      </c>
      <c r="F45" s="231"/>
      <c r="G45" s="234">
        <v>32231876.52</v>
      </c>
      <c r="H45" s="234">
        <v>19067776.530000001</v>
      </c>
      <c r="I45" s="233">
        <v>15404736.870000001</v>
      </c>
      <c r="J45" s="235">
        <v>0</v>
      </c>
      <c r="K45" s="235">
        <v>3663039.66</v>
      </c>
      <c r="L45" s="238"/>
      <c r="M45" s="698" t="s">
        <v>235</v>
      </c>
      <c r="N45" s="189"/>
      <c r="P45" s="188"/>
    </row>
    <row r="46" spans="1:16">
      <c r="A46" s="219">
        <v>754</v>
      </c>
      <c r="B46" s="219"/>
      <c r="C46" s="210"/>
      <c r="D46" s="239" t="s">
        <v>255</v>
      </c>
      <c r="E46" s="204">
        <v>30000</v>
      </c>
      <c r="F46" s="204">
        <v>10000</v>
      </c>
      <c r="G46" s="204">
        <v>638890</v>
      </c>
      <c r="H46" s="204">
        <v>638890</v>
      </c>
      <c r="I46" s="204">
        <v>457000</v>
      </c>
      <c r="J46" s="204">
        <v>181890</v>
      </c>
      <c r="K46" s="204">
        <v>0</v>
      </c>
      <c r="L46" s="204">
        <v>0</v>
      </c>
      <c r="M46" s="697"/>
      <c r="N46" s="189"/>
      <c r="P46" s="188"/>
    </row>
    <row r="47" spans="1:16">
      <c r="A47" s="219"/>
      <c r="B47" s="219">
        <v>75414</v>
      </c>
      <c r="C47" s="210"/>
      <c r="D47" s="239" t="s">
        <v>109</v>
      </c>
      <c r="E47" s="204">
        <v>30000</v>
      </c>
      <c r="F47" s="204">
        <v>10000</v>
      </c>
      <c r="G47" s="204">
        <v>90000</v>
      </c>
      <c r="H47" s="204">
        <v>90000</v>
      </c>
      <c r="I47" s="204">
        <v>90000</v>
      </c>
      <c r="J47" s="204">
        <v>0</v>
      </c>
      <c r="K47" s="204">
        <v>0</v>
      </c>
      <c r="L47" s="204">
        <v>0</v>
      </c>
      <c r="M47" s="697"/>
      <c r="N47" s="189"/>
      <c r="P47" s="188"/>
    </row>
    <row r="48" spans="1:16" ht="33" customHeight="1">
      <c r="A48" s="219"/>
      <c r="B48" s="219"/>
      <c r="C48" s="240">
        <v>6060</v>
      </c>
      <c r="D48" s="224" t="s">
        <v>256</v>
      </c>
      <c r="E48" s="226">
        <v>30000</v>
      </c>
      <c r="F48" s="207"/>
      <c r="G48" s="208">
        <v>90000</v>
      </c>
      <c r="H48" s="208">
        <v>90000</v>
      </c>
      <c r="I48" s="208">
        <v>90000</v>
      </c>
      <c r="J48" s="208">
        <v>0</v>
      </c>
      <c r="K48" s="208">
        <v>0</v>
      </c>
      <c r="L48" s="228"/>
      <c r="M48" s="699" t="s">
        <v>257</v>
      </c>
      <c r="N48" s="189"/>
      <c r="P48" s="188"/>
    </row>
    <row r="49" spans="1:16" ht="30" customHeight="1">
      <c r="A49" s="219"/>
      <c r="B49" s="219"/>
      <c r="C49" s="240">
        <v>6060</v>
      </c>
      <c r="D49" s="224" t="s">
        <v>258</v>
      </c>
      <c r="E49" s="224"/>
      <c r="F49" s="225">
        <v>10000</v>
      </c>
      <c r="G49" s="208">
        <v>0</v>
      </c>
      <c r="H49" s="208">
        <v>0</v>
      </c>
      <c r="I49" s="208">
        <v>0</v>
      </c>
      <c r="J49" s="208">
        <v>0</v>
      </c>
      <c r="K49" s="208">
        <v>0</v>
      </c>
      <c r="L49" s="228"/>
      <c r="M49" s="699" t="s">
        <v>257</v>
      </c>
      <c r="N49" s="189"/>
      <c r="P49" s="188"/>
    </row>
    <row r="50" spans="1:16">
      <c r="A50" s="220">
        <v>801</v>
      </c>
      <c r="B50" s="220"/>
      <c r="C50" s="197"/>
      <c r="D50" s="239" t="s">
        <v>259</v>
      </c>
      <c r="E50" s="221">
        <v>65000</v>
      </c>
      <c r="F50" s="221">
        <v>0</v>
      </c>
      <c r="G50" s="221">
        <v>45144147.679999992</v>
      </c>
      <c r="H50" s="221">
        <v>15718206.030000001</v>
      </c>
      <c r="I50" s="221">
        <v>14238520.050000001</v>
      </c>
      <c r="J50" s="221">
        <v>0</v>
      </c>
      <c r="K50" s="221">
        <v>1479685.98</v>
      </c>
      <c r="L50" s="221">
        <v>0</v>
      </c>
      <c r="M50" s="697"/>
      <c r="P50" s="188"/>
    </row>
    <row r="51" spans="1:16">
      <c r="A51" s="220"/>
      <c r="B51" s="220">
        <v>80101</v>
      </c>
      <c r="C51" s="197"/>
      <c r="D51" s="203" t="s">
        <v>111</v>
      </c>
      <c r="E51" s="221">
        <v>65000</v>
      </c>
      <c r="F51" s="221">
        <v>0</v>
      </c>
      <c r="G51" s="221">
        <v>15788647.720000001</v>
      </c>
      <c r="H51" s="221">
        <v>2627904.56</v>
      </c>
      <c r="I51" s="221">
        <v>2627904.56</v>
      </c>
      <c r="J51" s="221">
        <v>0</v>
      </c>
      <c r="K51" s="221">
        <v>0</v>
      </c>
      <c r="L51" s="221">
        <v>0</v>
      </c>
      <c r="M51" s="700"/>
      <c r="P51" s="188"/>
    </row>
    <row r="52" spans="1:16" ht="8.25" customHeight="1">
      <c r="A52" s="241"/>
      <c r="B52" s="242"/>
      <c r="C52" s="242"/>
      <c r="D52" s="701" t="s">
        <v>260</v>
      </c>
      <c r="E52" s="243"/>
      <c r="F52" s="244"/>
      <c r="G52" s="245"/>
      <c r="H52" s="245"/>
      <c r="I52" s="245"/>
      <c r="J52" s="245"/>
      <c r="K52" s="245"/>
      <c r="L52" s="245"/>
      <c r="M52" s="702"/>
      <c r="N52" s="189"/>
      <c r="P52" s="188"/>
    </row>
    <row r="53" spans="1:16" ht="16.5" customHeight="1">
      <c r="A53" s="229"/>
      <c r="B53" s="246" t="s">
        <v>261</v>
      </c>
      <c r="C53" s="246"/>
      <c r="D53" s="237" t="s">
        <v>262</v>
      </c>
      <c r="E53" s="247">
        <v>41000</v>
      </c>
      <c r="F53" s="237"/>
      <c r="G53" s="248">
        <v>41000</v>
      </c>
      <c r="H53" s="248">
        <v>41000</v>
      </c>
      <c r="I53" s="248">
        <v>41000</v>
      </c>
      <c r="J53" s="248"/>
      <c r="K53" s="248"/>
      <c r="L53" s="248"/>
      <c r="M53" s="698" t="s">
        <v>263</v>
      </c>
      <c r="N53" s="189"/>
      <c r="P53" s="188"/>
    </row>
    <row r="54" spans="1:16" ht="9.75" customHeight="1">
      <c r="A54" s="241"/>
      <c r="B54" s="242"/>
      <c r="C54" s="242"/>
      <c r="D54" s="701" t="s">
        <v>260</v>
      </c>
      <c r="E54" s="243"/>
      <c r="F54" s="244"/>
      <c r="G54" s="245"/>
      <c r="H54" s="245"/>
      <c r="I54" s="245"/>
      <c r="J54" s="245"/>
      <c r="K54" s="245"/>
      <c r="L54" s="245"/>
      <c r="M54" s="702"/>
      <c r="N54" s="189"/>
      <c r="P54" s="188"/>
    </row>
    <row r="55" spans="1:16" ht="16.5" customHeight="1">
      <c r="A55" s="229"/>
      <c r="B55" s="246" t="s">
        <v>261</v>
      </c>
      <c r="C55" s="246"/>
      <c r="D55" s="237" t="s">
        <v>264</v>
      </c>
      <c r="E55" s="247">
        <v>24000</v>
      </c>
      <c r="F55" s="237"/>
      <c r="G55" s="248">
        <v>24000</v>
      </c>
      <c r="H55" s="248">
        <v>24000</v>
      </c>
      <c r="I55" s="248">
        <v>24000</v>
      </c>
      <c r="J55" s="248"/>
      <c r="K55" s="248"/>
      <c r="L55" s="248"/>
      <c r="M55" s="698" t="s">
        <v>265</v>
      </c>
      <c r="N55" s="189"/>
      <c r="P55" s="188"/>
    </row>
    <row r="56" spans="1:16">
      <c r="A56" s="220"/>
      <c r="B56" s="220">
        <v>80195</v>
      </c>
      <c r="C56" s="197"/>
      <c r="D56" s="203" t="s">
        <v>41</v>
      </c>
      <c r="E56" s="221">
        <v>0</v>
      </c>
      <c r="F56" s="221">
        <v>0</v>
      </c>
      <c r="G56" s="221">
        <v>27368904.959999997</v>
      </c>
      <c r="H56" s="221">
        <v>11103706.470000001</v>
      </c>
      <c r="I56" s="221">
        <v>9624020.4900000002</v>
      </c>
      <c r="J56" s="221">
        <v>0</v>
      </c>
      <c r="K56" s="221">
        <v>1479685.98</v>
      </c>
      <c r="L56" s="221">
        <v>0</v>
      </c>
      <c r="M56" s="697"/>
      <c r="P56" s="188"/>
    </row>
    <row r="57" spans="1:16" ht="31.5" customHeight="1">
      <c r="A57" s="220"/>
      <c r="B57" s="220"/>
      <c r="C57" s="249" t="s">
        <v>266</v>
      </c>
      <c r="D57" s="250" t="s">
        <v>267</v>
      </c>
      <c r="E57" s="206"/>
      <c r="F57" s="251"/>
      <c r="G57" s="252">
        <v>23918904.959999997</v>
      </c>
      <c r="H57" s="252">
        <v>7653706.4700000007</v>
      </c>
      <c r="I57" s="252">
        <v>6174020.4900000002</v>
      </c>
      <c r="J57" s="253">
        <v>0</v>
      </c>
      <c r="K57" s="252">
        <v>1479685.98</v>
      </c>
      <c r="L57" s="254"/>
      <c r="M57" s="703" t="s">
        <v>268</v>
      </c>
      <c r="N57" s="189"/>
      <c r="P57" s="188"/>
    </row>
    <row r="58" spans="1:16">
      <c r="A58" s="220">
        <v>851</v>
      </c>
      <c r="B58" s="220"/>
      <c r="C58" s="197"/>
      <c r="D58" s="203" t="s">
        <v>269</v>
      </c>
      <c r="E58" s="221">
        <v>236000</v>
      </c>
      <c r="F58" s="221">
        <v>76000</v>
      </c>
      <c r="G58" s="221">
        <v>236000</v>
      </c>
      <c r="H58" s="221">
        <v>236000</v>
      </c>
      <c r="I58" s="221">
        <v>236000</v>
      </c>
      <c r="J58" s="221">
        <v>0</v>
      </c>
      <c r="K58" s="221">
        <v>0</v>
      </c>
      <c r="L58" s="221">
        <v>0</v>
      </c>
      <c r="M58" s="704"/>
      <c r="P58" s="188"/>
    </row>
    <row r="59" spans="1:16">
      <c r="A59" s="220"/>
      <c r="B59" s="220">
        <v>85121</v>
      </c>
      <c r="C59" s="197"/>
      <c r="D59" s="203" t="s">
        <v>148</v>
      </c>
      <c r="E59" s="221">
        <v>160000</v>
      </c>
      <c r="F59" s="221">
        <v>0</v>
      </c>
      <c r="G59" s="221">
        <v>160000</v>
      </c>
      <c r="H59" s="221">
        <v>160000</v>
      </c>
      <c r="I59" s="221">
        <v>160000</v>
      </c>
      <c r="J59" s="221">
        <v>0</v>
      </c>
      <c r="K59" s="221">
        <v>0</v>
      </c>
      <c r="L59" s="221">
        <v>0</v>
      </c>
      <c r="M59" s="704"/>
      <c r="P59" s="188"/>
    </row>
    <row r="60" spans="1:16">
      <c r="A60" s="169"/>
      <c r="B60" s="169"/>
      <c r="C60" s="255"/>
      <c r="D60" s="705" t="s">
        <v>260</v>
      </c>
      <c r="E60" s="256"/>
      <c r="F60" s="256"/>
      <c r="G60" s="256"/>
      <c r="H60" s="256"/>
      <c r="I60" s="256"/>
      <c r="J60" s="256"/>
      <c r="K60" s="256"/>
      <c r="L60" s="256"/>
      <c r="M60" s="706"/>
      <c r="P60" s="188"/>
    </row>
    <row r="61" spans="1:16" ht="30.75" customHeight="1">
      <c r="A61" s="229"/>
      <c r="B61" s="246" t="s">
        <v>270</v>
      </c>
      <c r="C61" s="257"/>
      <c r="D61" s="237" t="s">
        <v>271</v>
      </c>
      <c r="E61" s="248">
        <v>160000</v>
      </c>
      <c r="F61" s="248"/>
      <c r="G61" s="248">
        <v>160000</v>
      </c>
      <c r="H61" s="248">
        <v>160000</v>
      </c>
      <c r="I61" s="248">
        <v>160000</v>
      </c>
      <c r="J61" s="248"/>
      <c r="K61" s="248"/>
      <c r="L61" s="248"/>
      <c r="M61" s="707" t="s">
        <v>272</v>
      </c>
      <c r="P61" s="188"/>
    </row>
    <row r="62" spans="1:16">
      <c r="A62" s="220"/>
      <c r="B62" s="220">
        <v>85154</v>
      </c>
      <c r="C62" s="197"/>
      <c r="D62" s="203" t="s">
        <v>60</v>
      </c>
      <c r="E62" s="221">
        <v>76000</v>
      </c>
      <c r="F62" s="221">
        <v>76000</v>
      </c>
      <c r="G62" s="221">
        <v>76000</v>
      </c>
      <c r="H62" s="221">
        <v>76000</v>
      </c>
      <c r="I62" s="221">
        <v>76000</v>
      </c>
      <c r="J62" s="221">
        <v>0</v>
      </c>
      <c r="K62" s="221">
        <v>0</v>
      </c>
      <c r="L62" s="221">
        <v>0</v>
      </c>
      <c r="M62" s="704"/>
      <c r="P62" s="188"/>
    </row>
    <row r="63" spans="1:16" ht="19.5">
      <c r="A63" s="220"/>
      <c r="B63" s="220"/>
      <c r="C63" s="197">
        <v>6050</v>
      </c>
      <c r="D63" s="206" t="s">
        <v>273</v>
      </c>
      <c r="E63" s="206"/>
      <c r="F63" s="209">
        <v>76000</v>
      </c>
      <c r="G63" s="228">
        <v>0</v>
      </c>
      <c r="H63" s="228">
        <v>0</v>
      </c>
      <c r="I63" s="228">
        <v>0</v>
      </c>
      <c r="J63" s="228">
        <v>0</v>
      </c>
      <c r="K63" s="228">
        <v>0</v>
      </c>
      <c r="L63" s="228"/>
      <c r="M63" s="704" t="s">
        <v>61</v>
      </c>
      <c r="N63" s="189"/>
      <c r="P63" s="188"/>
    </row>
    <row r="64" spans="1:16" ht="10.5" customHeight="1">
      <c r="A64" s="258"/>
      <c r="B64" s="259"/>
      <c r="C64" s="255"/>
      <c r="D64" s="708" t="s">
        <v>260</v>
      </c>
      <c r="E64" s="260"/>
      <c r="F64" s="261"/>
      <c r="G64" s="262"/>
      <c r="H64" s="262"/>
      <c r="I64" s="262"/>
      <c r="J64" s="262"/>
      <c r="K64" s="262"/>
      <c r="L64" s="254"/>
      <c r="M64" s="703"/>
      <c r="N64" s="189"/>
      <c r="P64" s="188"/>
    </row>
    <row r="65" spans="1:16" ht="20.25" customHeight="1">
      <c r="A65" s="263"/>
      <c r="B65" s="264" t="s">
        <v>274</v>
      </c>
      <c r="C65" s="257"/>
      <c r="D65" s="265" t="s">
        <v>275</v>
      </c>
      <c r="E65" s="266">
        <v>76000</v>
      </c>
      <c r="F65" s="266"/>
      <c r="G65" s="267">
        <v>76000</v>
      </c>
      <c r="H65" s="267">
        <v>76000</v>
      </c>
      <c r="I65" s="267">
        <v>76000</v>
      </c>
      <c r="J65" s="267"/>
      <c r="K65" s="267"/>
      <c r="L65" s="248"/>
      <c r="M65" s="698" t="s">
        <v>61</v>
      </c>
      <c r="N65" s="189"/>
      <c r="P65" s="188"/>
    </row>
    <row r="66" spans="1:16">
      <c r="A66" s="268">
        <v>852</v>
      </c>
      <c r="B66" s="269"/>
      <c r="C66" s="257"/>
      <c r="D66" s="270" t="s">
        <v>276</v>
      </c>
      <c r="E66" s="271">
        <v>89790</v>
      </c>
      <c r="F66" s="271">
        <v>89790</v>
      </c>
      <c r="G66" s="271">
        <v>914606.51</v>
      </c>
      <c r="H66" s="271">
        <v>704450</v>
      </c>
      <c r="I66" s="271">
        <v>704450</v>
      </c>
      <c r="J66" s="271">
        <v>0</v>
      </c>
      <c r="K66" s="271">
        <v>0</v>
      </c>
      <c r="L66" s="271">
        <v>0</v>
      </c>
      <c r="M66" s="698"/>
      <c r="N66" s="189"/>
      <c r="P66" s="188"/>
    </row>
    <row r="67" spans="1:16">
      <c r="A67" s="272"/>
      <c r="B67" s="273">
        <v>85219</v>
      </c>
      <c r="C67" s="255"/>
      <c r="D67" s="203" t="s">
        <v>157</v>
      </c>
      <c r="E67" s="274">
        <v>89790</v>
      </c>
      <c r="F67" s="274">
        <v>89790</v>
      </c>
      <c r="G67" s="274">
        <v>276750</v>
      </c>
      <c r="H67" s="274">
        <v>276750</v>
      </c>
      <c r="I67" s="274">
        <v>276750</v>
      </c>
      <c r="J67" s="274">
        <v>0</v>
      </c>
      <c r="K67" s="274">
        <v>0</v>
      </c>
      <c r="L67" s="274">
        <v>0</v>
      </c>
      <c r="M67" s="697"/>
      <c r="N67" s="189"/>
      <c r="P67" s="188"/>
    </row>
    <row r="68" spans="1:16" ht="19.5">
      <c r="A68" s="275"/>
      <c r="B68" s="276"/>
      <c r="C68" s="255">
        <v>6050</v>
      </c>
      <c r="D68" s="260" t="s">
        <v>277</v>
      </c>
      <c r="E68" s="260"/>
      <c r="F68" s="261">
        <v>89790</v>
      </c>
      <c r="G68" s="277">
        <v>186960</v>
      </c>
      <c r="H68" s="252">
        <v>186960</v>
      </c>
      <c r="I68" s="252">
        <v>186960</v>
      </c>
      <c r="J68" s="252">
        <v>0</v>
      </c>
      <c r="K68" s="278">
        <v>0</v>
      </c>
      <c r="L68" s="279"/>
      <c r="M68" s="703" t="s">
        <v>278</v>
      </c>
      <c r="N68" s="189"/>
      <c r="P68" s="188"/>
    </row>
    <row r="69" spans="1:16" ht="8.25" customHeight="1">
      <c r="A69" s="258"/>
      <c r="B69" s="259"/>
      <c r="C69" s="255"/>
      <c r="D69" s="708" t="s">
        <v>260</v>
      </c>
      <c r="E69" s="260"/>
      <c r="F69" s="261"/>
      <c r="G69" s="262"/>
      <c r="H69" s="262"/>
      <c r="I69" s="262"/>
      <c r="J69" s="262"/>
      <c r="K69" s="262"/>
      <c r="L69" s="254"/>
      <c r="M69" s="703"/>
      <c r="N69" s="189"/>
      <c r="P69" s="188"/>
    </row>
    <row r="70" spans="1:16" ht="21.75" customHeight="1">
      <c r="A70" s="263"/>
      <c r="B70" s="264" t="s">
        <v>261</v>
      </c>
      <c r="C70" s="257"/>
      <c r="D70" s="265" t="s">
        <v>279</v>
      </c>
      <c r="E70" s="266">
        <v>89790</v>
      </c>
      <c r="F70" s="266"/>
      <c r="G70" s="267">
        <v>89790</v>
      </c>
      <c r="H70" s="267">
        <v>89790</v>
      </c>
      <c r="I70" s="267">
        <v>89790</v>
      </c>
      <c r="J70" s="267"/>
      <c r="K70" s="267"/>
      <c r="L70" s="248"/>
      <c r="M70" s="698" t="s">
        <v>278</v>
      </c>
      <c r="N70" s="189"/>
      <c r="P70" s="188"/>
    </row>
    <row r="71" spans="1:16">
      <c r="A71" s="220">
        <v>853</v>
      </c>
      <c r="B71" s="197"/>
      <c r="C71" s="197"/>
      <c r="D71" s="239" t="s">
        <v>280</v>
      </c>
      <c r="E71" s="221">
        <v>172000</v>
      </c>
      <c r="F71" s="221">
        <v>0</v>
      </c>
      <c r="G71" s="221">
        <v>818900</v>
      </c>
      <c r="H71" s="221">
        <v>782000</v>
      </c>
      <c r="I71" s="221">
        <v>782000</v>
      </c>
      <c r="J71" s="221">
        <v>0</v>
      </c>
      <c r="K71" s="221">
        <v>0</v>
      </c>
      <c r="L71" s="221">
        <v>0</v>
      </c>
      <c r="M71" s="697"/>
      <c r="N71" s="189"/>
      <c r="P71" s="188"/>
    </row>
    <row r="72" spans="1:16">
      <c r="A72" s="220"/>
      <c r="B72" s="220">
        <v>85311</v>
      </c>
      <c r="C72" s="197"/>
      <c r="D72" s="280" t="s">
        <v>163</v>
      </c>
      <c r="E72" s="221">
        <v>172000</v>
      </c>
      <c r="F72" s="221">
        <v>0</v>
      </c>
      <c r="G72" s="221">
        <v>172000</v>
      </c>
      <c r="H72" s="221">
        <v>172000</v>
      </c>
      <c r="I72" s="221">
        <v>172000</v>
      </c>
      <c r="J72" s="221">
        <v>0</v>
      </c>
      <c r="K72" s="221">
        <v>0</v>
      </c>
      <c r="L72" s="221">
        <v>0</v>
      </c>
      <c r="M72" s="697"/>
      <c r="N72" s="189"/>
      <c r="P72" s="188"/>
    </row>
    <row r="73" spans="1:16" ht="10.5" customHeight="1">
      <c r="A73" s="169"/>
      <c r="B73" s="255"/>
      <c r="C73" s="255"/>
      <c r="D73" s="709" t="s">
        <v>260</v>
      </c>
      <c r="E73" s="256"/>
      <c r="F73" s="256"/>
      <c r="G73" s="256"/>
      <c r="H73" s="256"/>
      <c r="I73" s="256"/>
      <c r="J73" s="256"/>
      <c r="K73" s="256"/>
      <c r="L73" s="254"/>
      <c r="M73" s="703"/>
      <c r="N73" s="189"/>
      <c r="P73" s="188"/>
    </row>
    <row r="74" spans="1:16" ht="33" customHeight="1">
      <c r="A74" s="229"/>
      <c r="B74" s="246" t="s">
        <v>261</v>
      </c>
      <c r="C74" s="257"/>
      <c r="D74" s="281" t="s">
        <v>281</v>
      </c>
      <c r="E74" s="248">
        <v>172000</v>
      </c>
      <c r="F74" s="282"/>
      <c r="G74" s="248">
        <v>172000</v>
      </c>
      <c r="H74" s="248">
        <v>172000</v>
      </c>
      <c r="I74" s="248">
        <v>172000</v>
      </c>
      <c r="J74" s="248"/>
      <c r="K74" s="248"/>
      <c r="L74" s="248"/>
      <c r="M74" s="698" t="s">
        <v>282</v>
      </c>
      <c r="N74" s="189"/>
      <c r="P74" s="188"/>
    </row>
    <row r="75" spans="1:16">
      <c r="A75" s="220">
        <v>854</v>
      </c>
      <c r="B75" s="220"/>
      <c r="C75" s="283"/>
      <c r="D75" s="203" t="s">
        <v>283</v>
      </c>
      <c r="E75" s="284">
        <v>20000</v>
      </c>
      <c r="F75" s="284">
        <v>20000</v>
      </c>
      <c r="G75" s="284">
        <v>280000</v>
      </c>
      <c r="H75" s="284">
        <v>200000</v>
      </c>
      <c r="I75" s="284">
        <v>200000</v>
      </c>
      <c r="J75" s="284">
        <v>0</v>
      </c>
      <c r="K75" s="284">
        <v>0</v>
      </c>
      <c r="L75" s="284">
        <v>0</v>
      </c>
      <c r="M75" s="697"/>
      <c r="N75" s="189"/>
      <c r="P75" s="188"/>
    </row>
    <row r="76" spans="1:16">
      <c r="A76" s="220"/>
      <c r="B76" s="220">
        <v>85420</v>
      </c>
      <c r="C76" s="283"/>
      <c r="D76" s="303" t="s">
        <v>170</v>
      </c>
      <c r="E76" s="284">
        <v>20000</v>
      </c>
      <c r="F76" s="284">
        <v>20000</v>
      </c>
      <c r="G76" s="284">
        <v>280000</v>
      </c>
      <c r="H76" s="284">
        <v>200000</v>
      </c>
      <c r="I76" s="284">
        <v>200000</v>
      </c>
      <c r="J76" s="284">
        <v>0</v>
      </c>
      <c r="K76" s="284">
        <v>0</v>
      </c>
      <c r="L76" s="284">
        <v>0</v>
      </c>
      <c r="M76" s="697"/>
      <c r="N76" s="189"/>
      <c r="P76" s="188"/>
    </row>
    <row r="77" spans="1:16" ht="30" customHeight="1">
      <c r="A77" s="220"/>
      <c r="B77" s="220"/>
      <c r="C77" s="283">
        <v>6050</v>
      </c>
      <c r="D77" s="206" t="s">
        <v>284</v>
      </c>
      <c r="E77" s="206"/>
      <c r="F77" s="209">
        <v>20000</v>
      </c>
      <c r="G77" s="285">
        <v>260000</v>
      </c>
      <c r="H77" s="285">
        <v>180000</v>
      </c>
      <c r="I77" s="285">
        <v>180000</v>
      </c>
      <c r="J77" s="285">
        <v>0</v>
      </c>
      <c r="K77" s="285">
        <v>0</v>
      </c>
      <c r="L77" s="228"/>
      <c r="M77" s="697" t="s">
        <v>268</v>
      </c>
      <c r="N77" s="189"/>
      <c r="P77" s="188"/>
    </row>
    <row r="78" spans="1:16" ht="10.5" customHeight="1">
      <c r="A78" s="169"/>
      <c r="B78" s="169"/>
      <c r="C78" s="249"/>
      <c r="D78" s="710" t="s">
        <v>260</v>
      </c>
      <c r="E78" s="250"/>
      <c r="F78" s="286"/>
      <c r="G78" s="262"/>
      <c r="H78" s="262"/>
      <c r="I78" s="262"/>
      <c r="J78" s="262"/>
      <c r="K78" s="262"/>
      <c r="L78" s="254"/>
      <c r="M78" s="703"/>
      <c r="N78" s="189"/>
      <c r="P78" s="188"/>
    </row>
    <row r="79" spans="1:16" ht="30" customHeight="1">
      <c r="A79" s="229"/>
      <c r="B79" s="246" t="s">
        <v>261</v>
      </c>
      <c r="C79" s="287"/>
      <c r="D79" s="288" t="s">
        <v>285</v>
      </c>
      <c r="E79" s="247">
        <v>20000</v>
      </c>
      <c r="F79" s="247"/>
      <c r="G79" s="267">
        <v>20000</v>
      </c>
      <c r="H79" s="267">
        <v>20000</v>
      </c>
      <c r="I79" s="267">
        <v>20000</v>
      </c>
      <c r="J79" s="267"/>
      <c r="K79" s="267"/>
      <c r="L79" s="248"/>
      <c r="M79" s="698" t="s">
        <v>286</v>
      </c>
      <c r="N79" s="189"/>
      <c r="P79" s="188"/>
    </row>
    <row r="80" spans="1:16">
      <c r="A80" s="229">
        <v>855</v>
      </c>
      <c r="B80" s="229"/>
      <c r="C80" s="257"/>
      <c r="D80" s="289" t="s">
        <v>287</v>
      </c>
      <c r="E80" s="282">
        <v>126500</v>
      </c>
      <c r="F80" s="282">
        <v>0</v>
      </c>
      <c r="G80" s="282">
        <v>8894101.5199999996</v>
      </c>
      <c r="H80" s="282">
        <v>6730462.4399999995</v>
      </c>
      <c r="I80" s="282">
        <v>1581986.27</v>
      </c>
      <c r="J80" s="221">
        <v>1322772.17</v>
      </c>
      <c r="K80" s="282">
        <v>3825704</v>
      </c>
      <c r="L80" s="282">
        <v>0</v>
      </c>
      <c r="M80" s="698"/>
      <c r="P80" s="188"/>
    </row>
    <row r="81" spans="1:16">
      <c r="A81" s="220"/>
      <c r="B81" s="220">
        <v>85510</v>
      </c>
      <c r="C81" s="197"/>
      <c r="D81" s="290" t="s">
        <v>288</v>
      </c>
      <c r="E81" s="221">
        <v>126500</v>
      </c>
      <c r="F81" s="221">
        <v>0</v>
      </c>
      <c r="G81" s="221">
        <v>126500</v>
      </c>
      <c r="H81" s="221">
        <v>126500</v>
      </c>
      <c r="I81" s="221">
        <v>126500</v>
      </c>
      <c r="J81" s="221">
        <v>0</v>
      </c>
      <c r="K81" s="221">
        <v>0</v>
      </c>
      <c r="L81" s="221">
        <v>0</v>
      </c>
      <c r="M81" s="697"/>
      <c r="P81" s="188"/>
    </row>
    <row r="82" spans="1:16" ht="11.25" customHeight="1">
      <c r="A82" s="169"/>
      <c r="B82" s="169"/>
      <c r="C82" s="255"/>
      <c r="D82" s="711" t="s">
        <v>260</v>
      </c>
      <c r="E82" s="256"/>
      <c r="F82" s="256"/>
      <c r="G82" s="256"/>
      <c r="H82" s="256"/>
      <c r="I82" s="256"/>
      <c r="J82" s="256"/>
      <c r="K82" s="256"/>
      <c r="L82" s="256"/>
      <c r="M82" s="703"/>
      <c r="P82" s="188"/>
    </row>
    <row r="83" spans="1:16" ht="28.5" customHeight="1">
      <c r="A83" s="229"/>
      <c r="B83" s="246" t="s">
        <v>261</v>
      </c>
      <c r="C83" s="257"/>
      <c r="D83" s="291" t="s">
        <v>289</v>
      </c>
      <c r="E83" s="248">
        <v>126500</v>
      </c>
      <c r="F83" s="282"/>
      <c r="G83" s="248">
        <v>126500</v>
      </c>
      <c r="H83" s="248">
        <v>126500</v>
      </c>
      <c r="I83" s="248">
        <v>126500</v>
      </c>
      <c r="J83" s="248"/>
      <c r="K83" s="248"/>
      <c r="L83" s="248"/>
      <c r="M83" s="698" t="s">
        <v>140</v>
      </c>
      <c r="P83" s="188"/>
    </row>
    <row r="84" spans="1:16">
      <c r="A84" s="220">
        <v>900</v>
      </c>
      <c r="B84" s="220"/>
      <c r="C84" s="197"/>
      <c r="D84" s="203" t="s">
        <v>290</v>
      </c>
      <c r="E84" s="221">
        <v>0</v>
      </c>
      <c r="F84" s="221">
        <v>160000</v>
      </c>
      <c r="G84" s="221">
        <v>47527768.970000006</v>
      </c>
      <c r="H84" s="221">
        <v>11926349.220000001</v>
      </c>
      <c r="I84" s="221">
        <v>8217906.71</v>
      </c>
      <c r="J84" s="221">
        <v>2820700</v>
      </c>
      <c r="K84" s="221">
        <v>887742.51</v>
      </c>
      <c r="L84" s="221">
        <v>0</v>
      </c>
      <c r="M84" s="704"/>
      <c r="P84" s="188"/>
    </row>
    <row r="85" spans="1:16">
      <c r="A85" s="220"/>
      <c r="B85" s="219">
        <v>90001</v>
      </c>
      <c r="C85" s="222"/>
      <c r="D85" s="239" t="s">
        <v>69</v>
      </c>
      <c r="E85" s="223">
        <v>0</v>
      </c>
      <c r="F85" s="223">
        <v>68690.58</v>
      </c>
      <c r="G85" s="223">
        <v>681309.42</v>
      </c>
      <c r="H85" s="223">
        <v>181309.41999999998</v>
      </c>
      <c r="I85" s="223">
        <v>181309.41999999998</v>
      </c>
      <c r="J85" s="223">
        <v>0</v>
      </c>
      <c r="K85" s="223">
        <v>0</v>
      </c>
      <c r="L85" s="223">
        <v>0</v>
      </c>
      <c r="M85" s="697"/>
      <c r="N85" s="189"/>
      <c r="P85" s="188"/>
    </row>
    <row r="86" spans="1:16" ht="33.75" customHeight="1">
      <c r="A86" s="220"/>
      <c r="B86" s="219"/>
      <c r="C86" s="222">
        <v>6230</v>
      </c>
      <c r="D86" s="224" t="s">
        <v>291</v>
      </c>
      <c r="E86" s="224"/>
      <c r="F86" s="225">
        <v>68690.58</v>
      </c>
      <c r="G86" s="208">
        <v>681309.42</v>
      </c>
      <c r="H86" s="227">
        <v>181309.41999999998</v>
      </c>
      <c r="I86" s="227">
        <v>181309.41999999998</v>
      </c>
      <c r="J86" s="227">
        <v>0</v>
      </c>
      <c r="K86" s="227">
        <v>0</v>
      </c>
      <c r="L86" s="228"/>
      <c r="M86" s="699" t="s">
        <v>272</v>
      </c>
      <c r="N86" s="189"/>
      <c r="P86" s="188"/>
    </row>
    <row r="87" spans="1:16">
      <c r="A87" s="220"/>
      <c r="B87" s="220">
        <v>90095</v>
      </c>
      <c r="C87" s="197"/>
      <c r="D87" s="292" t="s">
        <v>41</v>
      </c>
      <c r="E87" s="221">
        <v>0</v>
      </c>
      <c r="F87" s="221">
        <v>91309.42</v>
      </c>
      <c r="G87" s="221">
        <v>3843314.35</v>
      </c>
      <c r="H87" s="221">
        <v>2959690.58</v>
      </c>
      <c r="I87" s="221">
        <v>2959690.58</v>
      </c>
      <c r="J87" s="221">
        <v>0</v>
      </c>
      <c r="K87" s="221">
        <v>0</v>
      </c>
      <c r="L87" s="221">
        <v>0</v>
      </c>
      <c r="M87" s="304"/>
      <c r="P87" s="188"/>
    </row>
    <row r="88" spans="1:16" ht="30.75" customHeight="1">
      <c r="A88" s="220"/>
      <c r="B88" s="220"/>
      <c r="C88" s="222">
        <v>6050</v>
      </c>
      <c r="D88" s="224" t="s">
        <v>292</v>
      </c>
      <c r="E88" s="224"/>
      <c r="F88" s="225">
        <v>91309.42</v>
      </c>
      <c r="G88" s="227">
        <v>68690.58</v>
      </c>
      <c r="H88" s="227">
        <v>68690.58</v>
      </c>
      <c r="I88" s="227">
        <v>68690.58</v>
      </c>
      <c r="J88" s="227"/>
      <c r="K88" s="227"/>
      <c r="L88" s="228"/>
      <c r="M88" s="699" t="s">
        <v>272</v>
      </c>
      <c r="N88" s="189"/>
      <c r="P88" s="188"/>
    </row>
    <row r="89" spans="1:16">
      <c r="A89" s="220">
        <v>921</v>
      </c>
      <c r="B89" s="220"/>
      <c r="C89" s="197"/>
      <c r="D89" s="293" t="s">
        <v>293</v>
      </c>
      <c r="E89" s="274">
        <v>10000</v>
      </c>
      <c r="F89" s="274">
        <v>0</v>
      </c>
      <c r="G89" s="274">
        <v>4986000</v>
      </c>
      <c r="H89" s="274">
        <v>4836000</v>
      </c>
      <c r="I89" s="274">
        <v>1336000</v>
      </c>
      <c r="J89" s="274">
        <v>3500000</v>
      </c>
      <c r="K89" s="274">
        <v>0</v>
      </c>
      <c r="L89" s="274">
        <v>0</v>
      </c>
      <c r="M89" s="697"/>
      <c r="P89" s="188"/>
    </row>
    <row r="90" spans="1:16">
      <c r="A90" s="220"/>
      <c r="B90" s="202">
        <v>92110</v>
      </c>
      <c r="C90" s="222"/>
      <c r="D90" s="239" t="s">
        <v>183</v>
      </c>
      <c r="E90" s="223">
        <v>10000</v>
      </c>
      <c r="F90" s="223">
        <v>0</v>
      </c>
      <c r="G90" s="223">
        <v>120000</v>
      </c>
      <c r="H90" s="223">
        <v>120000</v>
      </c>
      <c r="I90" s="223">
        <v>120000</v>
      </c>
      <c r="J90" s="223">
        <v>0</v>
      </c>
      <c r="K90" s="223">
        <v>0</v>
      </c>
      <c r="L90" s="223">
        <v>0</v>
      </c>
      <c r="M90" s="699"/>
      <c r="P90" s="188"/>
    </row>
    <row r="91" spans="1:16">
      <c r="A91" s="220"/>
      <c r="B91" s="712"/>
      <c r="C91" s="222">
        <v>6220</v>
      </c>
      <c r="D91" s="224" t="s">
        <v>294</v>
      </c>
      <c r="E91" s="225">
        <v>10000</v>
      </c>
      <c r="F91" s="224"/>
      <c r="G91" s="227">
        <v>120000</v>
      </c>
      <c r="H91" s="227">
        <v>120000</v>
      </c>
      <c r="I91" s="227">
        <v>120000</v>
      </c>
      <c r="J91" s="227">
        <v>0</v>
      </c>
      <c r="K91" s="227">
        <v>0</v>
      </c>
      <c r="L91" s="228"/>
      <c r="M91" s="699" t="s">
        <v>295</v>
      </c>
      <c r="P91" s="188"/>
    </row>
    <row r="92" spans="1:16">
      <c r="A92" s="220"/>
      <c r="B92" s="220"/>
      <c r="C92" s="197"/>
      <c r="D92" s="203" t="s">
        <v>296</v>
      </c>
      <c r="E92" s="221">
        <v>20000</v>
      </c>
      <c r="F92" s="221">
        <v>20000</v>
      </c>
      <c r="G92" s="221">
        <v>4840000</v>
      </c>
      <c r="H92" s="221">
        <v>4840000</v>
      </c>
      <c r="I92" s="221">
        <v>4840000</v>
      </c>
      <c r="J92" s="221">
        <v>0</v>
      </c>
      <c r="K92" s="221">
        <v>0</v>
      </c>
      <c r="L92" s="221">
        <v>0</v>
      </c>
      <c r="M92" s="304" t="s">
        <v>232</v>
      </c>
      <c r="P92" s="188"/>
    </row>
    <row r="93" spans="1:16" ht="29.25">
      <c r="A93" s="229">
        <v>851</v>
      </c>
      <c r="B93" s="229">
        <v>85195</v>
      </c>
      <c r="C93" s="294" t="s">
        <v>274</v>
      </c>
      <c r="D93" s="295" t="s">
        <v>297</v>
      </c>
      <c r="E93" s="296"/>
      <c r="F93" s="296">
        <v>20000</v>
      </c>
      <c r="G93" s="238">
        <v>880000</v>
      </c>
      <c r="H93" s="238">
        <v>880000</v>
      </c>
      <c r="I93" s="238">
        <v>880000</v>
      </c>
      <c r="J93" s="238"/>
      <c r="K93" s="238"/>
      <c r="L93" s="238"/>
      <c r="M93" s="713" t="s">
        <v>268</v>
      </c>
      <c r="P93" s="188"/>
    </row>
    <row r="94" spans="1:16" ht="29.25">
      <c r="A94" s="220">
        <v>926</v>
      </c>
      <c r="B94" s="220">
        <v>92601</v>
      </c>
      <c r="C94" s="297" t="s">
        <v>274</v>
      </c>
      <c r="D94" s="298" t="s">
        <v>298</v>
      </c>
      <c r="E94" s="299">
        <v>20000</v>
      </c>
      <c r="F94" s="298"/>
      <c r="G94" s="217">
        <v>370000</v>
      </c>
      <c r="H94" s="217">
        <v>370000</v>
      </c>
      <c r="I94" s="217">
        <v>370000</v>
      </c>
      <c r="J94" s="217"/>
      <c r="K94" s="217"/>
      <c r="L94" s="217"/>
      <c r="M94" s="704" t="s">
        <v>268</v>
      </c>
      <c r="P94" s="188"/>
    </row>
    <row r="99" spans="3:16143" s="301" customFormat="1" ht="32.25" customHeight="1">
      <c r="C99" s="175"/>
      <c r="D99" s="151"/>
      <c r="E99" s="151"/>
      <c r="F99" s="151"/>
      <c r="G99" s="300"/>
      <c r="H99" s="300"/>
      <c r="I99" s="300"/>
      <c r="J99" s="300"/>
      <c r="K99" s="300"/>
      <c r="L99" s="300"/>
      <c r="M99" s="153"/>
      <c r="N99" s="151"/>
      <c r="O99" s="151"/>
      <c r="P99" s="151"/>
      <c r="Q99" s="151"/>
      <c r="R99" s="151"/>
      <c r="S99" s="151"/>
      <c r="T99" s="151"/>
      <c r="U99" s="151"/>
      <c r="V99" s="151"/>
      <c r="W99" s="151"/>
      <c r="X99" s="151"/>
      <c r="Y99" s="151"/>
      <c r="Z99" s="151"/>
      <c r="AA99" s="151"/>
      <c r="AB99" s="151"/>
      <c r="AC99" s="151"/>
      <c r="AD99" s="151"/>
      <c r="AE99" s="151"/>
      <c r="AF99" s="151"/>
      <c r="AG99" s="151"/>
      <c r="AH99" s="151"/>
      <c r="AI99" s="151"/>
      <c r="AJ99" s="151"/>
      <c r="AK99" s="151"/>
      <c r="AL99" s="151"/>
      <c r="AM99" s="151"/>
      <c r="AN99" s="151"/>
      <c r="AO99" s="151"/>
      <c r="AP99" s="151"/>
      <c r="AQ99" s="151"/>
      <c r="AR99" s="151"/>
      <c r="AS99" s="151"/>
      <c r="AT99" s="151"/>
      <c r="AU99" s="151"/>
      <c r="AV99" s="151"/>
      <c r="AW99" s="151"/>
      <c r="AX99" s="151"/>
      <c r="AY99" s="151"/>
      <c r="AZ99" s="151"/>
      <c r="BA99" s="151"/>
      <c r="BB99" s="151"/>
      <c r="BC99" s="151"/>
      <c r="BD99" s="151"/>
      <c r="BE99" s="151"/>
      <c r="BF99" s="151"/>
      <c r="BG99" s="151"/>
      <c r="BH99" s="151"/>
      <c r="BI99" s="151"/>
      <c r="BJ99" s="151"/>
      <c r="BK99" s="151"/>
      <c r="BL99" s="151"/>
      <c r="BM99" s="151"/>
      <c r="BN99" s="151"/>
      <c r="BO99" s="151"/>
      <c r="BP99" s="151"/>
      <c r="BQ99" s="151"/>
      <c r="BR99" s="151"/>
      <c r="BS99" s="151"/>
      <c r="BT99" s="151"/>
      <c r="BU99" s="151"/>
      <c r="BV99" s="151"/>
      <c r="BW99" s="151"/>
      <c r="BX99" s="151"/>
      <c r="BY99" s="151"/>
      <c r="BZ99" s="151"/>
      <c r="CA99" s="151"/>
      <c r="CB99" s="151"/>
      <c r="CC99" s="151"/>
      <c r="CD99" s="151"/>
      <c r="CE99" s="151"/>
      <c r="CF99" s="151"/>
      <c r="CG99" s="151"/>
      <c r="CH99" s="151"/>
      <c r="CI99" s="151"/>
      <c r="CJ99" s="151"/>
      <c r="CK99" s="151"/>
      <c r="CL99" s="151"/>
      <c r="CM99" s="151"/>
      <c r="CN99" s="151"/>
      <c r="CO99" s="151"/>
      <c r="CP99" s="151"/>
      <c r="CQ99" s="151"/>
      <c r="CR99" s="151"/>
      <c r="CS99" s="151"/>
      <c r="CT99" s="151"/>
      <c r="CU99" s="151"/>
      <c r="CV99" s="151"/>
      <c r="CW99" s="151"/>
      <c r="CX99" s="151"/>
      <c r="CY99" s="151"/>
      <c r="CZ99" s="151"/>
      <c r="DA99" s="151"/>
      <c r="DB99" s="151"/>
      <c r="DC99" s="151"/>
      <c r="DD99" s="151"/>
      <c r="DE99" s="151"/>
      <c r="DF99" s="151"/>
      <c r="DG99" s="151"/>
      <c r="DH99" s="151"/>
      <c r="DI99" s="151"/>
      <c r="DJ99" s="151"/>
      <c r="DK99" s="151"/>
      <c r="DL99" s="151"/>
      <c r="DM99" s="151"/>
      <c r="DN99" s="151"/>
      <c r="DO99" s="151"/>
      <c r="DP99" s="151"/>
      <c r="DQ99" s="151"/>
      <c r="DR99" s="151"/>
      <c r="DS99" s="151"/>
      <c r="DT99" s="151"/>
      <c r="DU99" s="151"/>
      <c r="DV99" s="151"/>
      <c r="DW99" s="151"/>
      <c r="DX99" s="151"/>
      <c r="DY99" s="151"/>
      <c r="DZ99" s="151"/>
      <c r="EA99" s="151"/>
      <c r="EB99" s="151"/>
      <c r="EC99" s="151"/>
      <c r="ED99" s="151"/>
      <c r="EE99" s="151"/>
      <c r="EF99" s="151"/>
      <c r="EG99" s="151"/>
      <c r="EH99" s="151"/>
      <c r="EI99" s="151"/>
      <c r="EJ99" s="151"/>
      <c r="EK99" s="151"/>
      <c r="EL99" s="151"/>
      <c r="EM99" s="151"/>
      <c r="EN99" s="151"/>
      <c r="EO99" s="151"/>
      <c r="EP99" s="151"/>
      <c r="EQ99" s="151"/>
      <c r="ER99" s="151"/>
      <c r="ES99" s="151"/>
      <c r="ET99" s="151"/>
      <c r="EU99" s="151"/>
      <c r="EV99" s="151"/>
      <c r="EW99" s="151"/>
      <c r="EX99" s="151"/>
      <c r="EY99" s="151"/>
      <c r="EZ99" s="151"/>
      <c r="FA99" s="151"/>
      <c r="FB99" s="151"/>
      <c r="FC99" s="151"/>
      <c r="FD99" s="151"/>
      <c r="FE99" s="151"/>
      <c r="FF99" s="151"/>
      <c r="FG99" s="151"/>
      <c r="FH99" s="151"/>
      <c r="FI99" s="151"/>
      <c r="FJ99" s="151"/>
      <c r="FK99" s="151"/>
      <c r="FL99" s="151"/>
      <c r="FM99" s="151"/>
      <c r="FN99" s="151"/>
      <c r="FO99" s="151"/>
      <c r="FP99" s="151"/>
      <c r="FQ99" s="151"/>
      <c r="FR99" s="151"/>
      <c r="FS99" s="151"/>
      <c r="FT99" s="151"/>
      <c r="FU99" s="151"/>
      <c r="FV99" s="151"/>
      <c r="FW99" s="151"/>
      <c r="FX99" s="151"/>
      <c r="FY99" s="151"/>
      <c r="FZ99" s="151"/>
      <c r="GA99" s="151"/>
      <c r="GB99" s="151"/>
      <c r="GC99" s="151"/>
      <c r="GD99" s="151"/>
      <c r="GE99" s="151"/>
      <c r="GF99" s="151"/>
      <c r="GG99" s="151"/>
      <c r="GH99" s="151"/>
      <c r="GI99" s="151"/>
      <c r="GJ99" s="151"/>
      <c r="GK99" s="151"/>
      <c r="GL99" s="151"/>
      <c r="GM99" s="151"/>
      <c r="GN99" s="151"/>
      <c r="GO99" s="151"/>
      <c r="GP99" s="151"/>
      <c r="GQ99" s="151"/>
      <c r="GR99" s="151"/>
      <c r="GS99" s="151"/>
      <c r="GT99" s="151"/>
      <c r="GU99" s="151"/>
      <c r="GV99" s="151"/>
      <c r="GW99" s="151"/>
      <c r="GX99" s="151"/>
      <c r="GY99" s="151"/>
      <c r="GZ99" s="151"/>
      <c r="HA99" s="151"/>
      <c r="HB99" s="151"/>
      <c r="HC99" s="151"/>
      <c r="HD99" s="151"/>
      <c r="HE99" s="151"/>
      <c r="HF99" s="151"/>
      <c r="HG99" s="151"/>
      <c r="HH99" s="151"/>
      <c r="HI99" s="151"/>
      <c r="HJ99" s="151"/>
      <c r="HK99" s="151"/>
      <c r="HL99" s="151"/>
      <c r="HM99" s="151"/>
      <c r="HN99" s="151"/>
      <c r="HO99" s="151"/>
      <c r="HP99" s="151"/>
      <c r="HQ99" s="151"/>
      <c r="HR99" s="151"/>
      <c r="HS99" s="151"/>
      <c r="HT99" s="151"/>
      <c r="HU99" s="151"/>
      <c r="HV99" s="151"/>
      <c r="HW99" s="151"/>
      <c r="HX99" s="151"/>
      <c r="HY99" s="151"/>
      <c r="HZ99" s="151"/>
      <c r="IA99" s="151"/>
      <c r="IB99" s="151"/>
      <c r="IC99" s="151"/>
      <c r="ID99" s="151"/>
      <c r="IE99" s="151"/>
      <c r="IF99" s="151"/>
      <c r="IG99" s="151"/>
      <c r="IH99" s="151"/>
      <c r="II99" s="151"/>
      <c r="IJ99" s="151"/>
      <c r="IK99" s="151"/>
      <c r="IL99" s="151"/>
      <c r="IM99" s="151"/>
      <c r="IN99" s="151"/>
      <c r="IO99" s="151"/>
      <c r="IP99" s="151"/>
      <c r="IQ99" s="151"/>
      <c r="IR99" s="151"/>
      <c r="IS99" s="151"/>
      <c r="IT99" s="151"/>
      <c r="IU99" s="151"/>
      <c r="IV99" s="151"/>
      <c r="IW99" s="151"/>
      <c r="IX99" s="151"/>
      <c r="IY99" s="151"/>
      <c r="IZ99" s="151"/>
      <c r="JA99" s="151"/>
      <c r="JB99" s="151"/>
      <c r="JC99" s="151"/>
      <c r="JD99" s="151"/>
      <c r="JE99" s="151"/>
      <c r="JF99" s="151"/>
      <c r="JG99" s="151"/>
      <c r="JH99" s="151"/>
      <c r="JI99" s="151"/>
      <c r="JJ99" s="151"/>
      <c r="JK99" s="151"/>
      <c r="JL99" s="151"/>
      <c r="JM99" s="151"/>
      <c r="JN99" s="151"/>
      <c r="JO99" s="151"/>
      <c r="JP99" s="151"/>
      <c r="JQ99" s="151"/>
      <c r="JR99" s="151"/>
      <c r="JS99" s="151"/>
      <c r="JT99" s="151"/>
      <c r="JU99" s="151"/>
      <c r="JV99" s="151"/>
      <c r="JW99" s="151"/>
      <c r="JX99" s="151"/>
      <c r="JY99" s="151"/>
      <c r="JZ99" s="151"/>
      <c r="KA99" s="151"/>
      <c r="KB99" s="151"/>
      <c r="KC99" s="151"/>
      <c r="KD99" s="151"/>
      <c r="KE99" s="151"/>
      <c r="KF99" s="151"/>
      <c r="KG99" s="151"/>
      <c r="KH99" s="151"/>
      <c r="KI99" s="151"/>
      <c r="KJ99" s="151"/>
      <c r="KK99" s="151"/>
      <c r="KL99" s="151"/>
      <c r="KM99" s="151"/>
      <c r="KN99" s="151"/>
      <c r="KO99" s="151"/>
      <c r="KP99" s="151"/>
      <c r="KQ99" s="151"/>
      <c r="KR99" s="151"/>
      <c r="KS99" s="151"/>
      <c r="KT99" s="151"/>
      <c r="KU99" s="151"/>
      <c r="KV99" s="151"/>
      <c r="KW99" s="151"/>
      <c r="KX99" s="151"/>
      <c r="KY99" s="151"/>
      <c r="KZ99" s="151"/>
      <c r="LA99" s="151"/>
      <c r="LB99" s="151"/>
      <c r="LC99" s="151"/>
      <c r="LD99" s="151"/>
      <c r="LE99" s="151"/>
      <c r="LF99" s="151"/>
      <c r="LG99" s="151"/>
      <c r="LH99" s="151"/>
      <c r="LI99" s="151"/>
      <c r="LJ99" s="151"/>
      <c r="LK99" s="151"/>
      <c r="LL99" s="151"/>
      <c r="LM99" s="151"/>
      <c r="LN99" s="151"/>
      <c r="LO99" s="151"/>
      <c r="LP99" s="151"/>
      <c r="LQ99" s="151"/>
      <c r="LR99" s="151"/>
      <c r="LS99" s="151"/>
      <c r="LT99" s="151"/>
      <c r="LU99" s="151"/>
      <c r="LV99" s="151"/>
      <c r="LW99" s="151"/>
      <c r="LX99" s="151"/>
      <c r="LY99" s="151"/>
      <c r="LZ99" s="151"/>
      <c r="MA99" s="151"/>
      <c r="MB99" s="151"/>
      <c r="MC99" s="151"/>
      <c r="MD99" s="151"/>
      <c r="ME99" s="151"/>
      <c r="MF99" s="151"/>
      <c r="MG99" s="151"/>
      <c r="MH99" s="151"/>
      <c r="MI99" s="151"/>
      <c r="MJ99" s="151"/>
      <c r="MK99" s="151"/>
      <c r="ML99" s="151"/>
      <c r="MM99" s="151"/>
      <c r="MN99" s="151"/>
      <c r="MO99" s="151"/>
      <c r="MP99" s="151"/>
      <c r="MQ99" s="151"/>
      <c r="MR99" s="151"/>
      <c r="MS99" s="151"/>
      <c r="MT99" s="151"/>
      <c r="MU99" s="151"/>
      <c r="MV99" s="151"/>
      <c r="MW99" s="151"/>
      <c r="MX99" s="151"/>
      <c r="MY99" s="151"/>
      <c r="MZ99" s="151"/>
      <c r="NA99" s="151"/>
      <c r="NB99" s="151"/>
      <c r="NC99" s="151"/>
      <c r="ND99" s="151"/>
      <c r="NE99" s="151"/>
      <c r="NF99" s="151"/>
      <c r="NG99" s="151"/>
      <c r="NH99" s="151"/>
      <c r="NI99" s="151"/>
      <c r="NJ99" s="151"/>
      <c r="NK99" s="151"/>
      <c r="NL99" s="151"/>
      <c r="NM99" s="151"/>
      <c r="NN99" s="151"/>
      <c r="NO99" s="151"/>
      <c r="NP99" s="151"/>
      <c r="NQ99" s="151"/>
      <c r="NR99" s="151"/>
      <c r="NS99" s="151"/>
      <c r="NT99" s="151"/>
      <c r="NU99" s="151"/>
      <c r="NV99" s="151"/>
      <c r="NW99" s="151"/>
      <c r="NX99" s="151"/>
      <c r="NY99" s="151"/>
      <c r="NZ99" s="151"/>
      <c r="OA99" s="151"/>
      <c r="OB99" s="151"/>
      <c r="OC99" s="151"/>
      <c r="OD99" s="151"/>
      <c r="OE99" s="151"/>
      <c r="OF99" s="151"/>
      <c r="OG99" s="151"/>
      <c r="OH99" s="151"/>
      <c r="OI99" s="151"/>
      <c r="OJ99" s="151"/>
      <c r="OK99" s="151"/>
      <c r="OL99" s="151"/>
      <c r="OM99" s="151"/>
      <c r="ON99" s="151"/>
      <c r="OO99" s="151"/>
      <c r="OP99" s="151"/>
      <c r="OQ99" s="151"/>
      <c r="OR99" s="151"/>
      <c r="OS99" s="151"/>
      <c r="OT99" s="151"/>
      <c r="OU99" s="151"/>
      <c r="OV99" s="151"/>
      <c r="OW99" s="151"/>
      <c r="OX99" s="151"/>
      <c r="OY99" s="151"/>
      <c r="OZ99" s="151"/>
      <c r="PA99" s="151"/>
      <c r="PB99" s="151"/>
      <c r="PC99" s="151"/>
      <c r="PD99" s="151"/>
      <c r="PE99" s="151"/>
      <c r="PF99" s="151"/>
      <c r="PG99" s="151"/>
      <c r="PH99" s="151"/>
      <c r="PI99" s="151"/>
      <c r="PJ99" s="151"/>
      <c r="PK99" s="151"/>
      <c r="PL99" s="151"/>
      <c r="PM99" s="151"/>
      <c r="PN99" s="151"/>
      <c r="PO99" s="151"/>
      <c r="PP99" s="151"/>
      <c r="PQ99" s="151"/>
      <c r="PR99" s="151"/>
      <c r="PS99" s="151"/>
      <c r="PT99" s="151"/>
      <c r="PU99" s="151"/>
      <c r="PV99" s="151"/>
      <c r="PW99" s="151"/>
      <c r="PX99" s="151"/>
      <c r="PY99" s="151"/>
      <c r="PZ99" s="151"/>
      <c r="QA99" s="151"/>
      <c r="QB99" s="151"/>
      <c r="QC99" s="151"/>
      <c r="QD99" s="151"/>
      <c r="QE99" s="151"/>
      <c r="QF99" s="151"/>
      <c r="QG99" s="151"/>
      <c r="QH99" s="151"/>
      <c r="QI99" s="151"/>
      <c r="QJ99" s="151"/>
      <c r="QK99" s="151"/>
      <c r="QL99" s="151"/>
      <c r="QM99" s="151"/>
      <c r="QN99" s="151"/>
      <c r="QO99" s="151"/>
      <c r="QP99" s="151"/>
      <c r="QQ99" s="151"/>
      <c r="QR99" s="151"/>
      <c r="QS99" s="151"/>
      <c r="QT99" s="151"/>
      <c r="QU99" s="151"/>
      <c r="QV99" s="151"/>
      <c r="QW99" s="151"/>
      <c r="QX99" s="151"/>
      <c r="QY99" s="151"/>
      <c r="QZ99" s="151"/>
      <c r="RA99" s="151"/>
      <c r="RB99" s="151"/>
      <c r="RC99" s="151"/>
      <c r="RD99" s="151"/>
      <c r="RE99" s="151"/>
      <c r="RF99" s="151"/>
      <c r="RG99" s="151"/>
      <c r="RH99" s="151"/>
      <c r="RI99" s="151"/>
      <c r="RJ99" s="151"/>
      <c r="RK99" s="151"/>
      <c r="RL99" s="151"/>
      <c r="RM99" s="151"/>
      <c r="RN99" s="151"/>
      <c r="RO99" s="151"/>
      <c r="RP99" s="151"/>
      <c r="RQ99" s="151"/>
      <c r="RR99" s="151"/>
      <c r="RS99" s="151"/>
      <c r="RT99" s="151"/>
      <c r="RU99" s="151"/>
      <c r="RV99" s="151"/>
      <c r="RW99" s="151"/>
      <c r="RX99" s="151"/>
      <c r="RY99" s="151"/>
      <c r="RZ99" s="151"/>
      <c r="SA99" s="151"/>
      <c r="SB99" s="151"/>
      <c r="SC99" s="151"/>
      <c r="SD99" s="151"/>
      <c r="SE99" s="151"/>
      <c r="SF99" s="151"/>
      <c r="SG99" s="151"/>
      <c r="SH99" s="151"/>
      <c r="SI99" s="151"/>
      <c r="SJ99" s="151"/>
      <c r="SK99" s="151"/>
      <c r="SL99" s="151"/>
      <c r="SM99" s="151"/>
      <c r="SN99" s="151"/>
      <c r="SO99" s="151"/>
      <c r="SP99" s="151"/>
      <c r="SQ99" s="151"/>
      <c r="SR99" s="151"/>
      <c r="SS99" s="151"/>
      <c r="ST99" s="151"/>
      <c r="SU99" s="151"/>
      <c r="SV99" s="151"/>
      <c r="SW99" s="151"/>
      <c r="SX99" s="151"/>
      <c r="SY99" s="151"/>
      <c r="SZ99" s="151"/>
      <c r="TA99" s="151"/>
      <c r="TB99" s="151"/>
      <c r="TC99" s="151"/>
      <c r="TD99" s="151"/>
      <c r="TE99" s="151"/>
      <c r="TF99" s="151"/>
      <c r="TG99" s="151"/>
      <c r="TH99" s="151"/>
      <c r="TI99" s="151"/>
      <c r="TJ99" s="151"/>
      <c r="TK99" s="151"/>
      <c r="TL99" s="151"/>
      <c r="TM99" s="151"/>
      <c r="TN99" s="151"/>
      <c r="TO99" s="151"/>
      <c r="TP99" s="151"/>
      <c r="TQ99" s="151"/>
      <c r="TR99" s="151"/>
      <c r="TS99" s="151"/>
      <c r="TT99" s="151"/>
      <c r="TU99" s="151"/>
      <c r="TV99" s="151"/>
      <c r="TW99" s="151"/>
      <c r="TX99" s="151"/>
      <c r="TY99" s="151"/>
      <c r="TZ99" s="151"/>
      <c r="UA99" s="151"/>
      <c r="UB99" s="151"/>
      <c r="UC99" s="151"/>
      <c r="UD99" s="151"/>
      <c r="UE99" s="151"/>
      <c r="UF99" s="151"/>
      <c r="UG99" s="151"/>
      <c r="UH99" s="151"/>
      <c r="UI99" s="151"/>
      <c r="UJ99" s="151"/>
      <c r="UK99" s="151"/>
      <c r="UL99" s="151"/>
      <c r="UM99" s="151"/>
      <c r="UN99" s="151"/>
      <c r="UO99" s="151"/>
      <c r="UP99" s="151"/>
      <c r="UQ99" s="151"/>
      <c r="UR99" s="151"/>
      <c r="US99" s="151"/>
      <c r="UT99" s="151"/>
      <c r="UU99" s="151"/>
      <c r="UV99" s="151"/>
      <c r="UW99" s="151"/>
      <c r="UX99" s="151"/>
      <c r="UY99" s="151"/>
      <c r="UZ99" s="151"/>
      <c r="VA99" s="151"/>
      <c r="VB99" s="151"/>
      <c r="VC99" s="151"/>
      <c r="VD99" s="151"/>
      <c r="VE99" s="151"/>
      <c r="VF99" s="151"/>
      <c r="VG99" s="151"/>
      <c r="VH99" s="151"/>
      <c r="VI99" s="151"/>
      <c r="VJ99" s="151"/>
      <c r="VK99" s="151"/>
      <c r="VL99" s="151"/>
      <c r="VM99" s="151"/>
      <c r="VN99" s="151"/>
      <c r="VO99" s="151"/>
      <c r="VP99" s="151"/>
      <c r="VQ99" s="151"/>
      <c r="VR99" s="151"/>
      <c r="VS99" s="151"/>
      <c r="VT99" s="151"/>
      <c r="VU99" s="151"/>
      <c r="VV99" s="151"/>
      <c r="VW99" s="151"/>
      <c r="VX99" s="151"/>
      <c r="VY99" s="151"/>
      <c r="VZ99" s="151"/>
      <c r="WA99" s="151"/>
      <c r="WB99" s="151"/>
      <c r="WC99" s="151"/>
      <c r="WD99" s="151"/>
      <c r="WE99" s="151"/>
      <c r="WF99" s="151"/>
      <c r="WG99" s="151"/>
      <c r="WH99" s="151"/>
      <c r="WI99" s="151"/>
      <c r="WJ99" s="151"/>
      <c r="WK99" s="151"/>
      <c r="WL99" s="151"/>
      <c r="WM99" s="151"/>
      <c r="WN99" s="151"/>
      <c r="WO99" s="151"/>
      <c r="WP99" s="151"/>
      <c r="WQ99" s="151"/>
      <c r="WR99" s="151"/>
      <c r="WS99" s="151"/>
      <c r="WT99" s="151"/>
      <c r="WU99" s="151"/>
      <c r="WV99" s="151"/>
      <c r="WW99" s="151"/>
      <c r="WX99" s="151"/>
      <c r="WY99" s="151"/>
      <c r="WZ99" s="151"/>
      <c r="XA99" s="151"/>
      <c r="XB99" s="151"/>
      <c r="XC99" s="151"/>
      <c r="XD99" s="151"/>
      <c r="XE99" s="151"/>
      <c r="XF99" s="151"/>
      <c r="XG99" s="151"/>
      <c r="XH99" s="151"/>
      <c r="XI99" s="151"/>
      <c r="XJ99" s="151"/>
      <c r="XK99" s="151"/>
      <c r="XL99" s="151"/>
      <c r="XM99" s="151"/>
      <c r="XN99" s="151"/>
      <c r="XO99" s="151"/>
      <c r="XP99" s="151"/>
      <c r="XQ99" s="151"/>
      <c r="XR99" s="151"/>
      <c r="XS99" s="151"/>
      <c r="XT99" s="151"/>
      <c r="XU99" s="151"/>
      <c r="XV99" s="151"/>
      <c r="XW99" s="151"/>
      <c r="XX99" s="151"/>
      <c r="XY99" s="151"/>
      <c r="XZ99" s="151"/>
      <c r="YA99" s="151"/>
      <c r="YB99" s="151"/>
      <c r="YC99" s="151"/>
      <c r="YD99" s="151"/>
      <c r="YE99" s="151"/>
      <c r="YF99" s="151"/>
      <c r="YG99" s="151"/>
      <c r="YH99" s="151"/>
      <c r="YI99" s="151"/>
      <c r="YJ99" s="151"/>
      <c r="YK99" s="151"/>
      <c r="YL99" s="151"/>
      <c r="YM99" s="151"/>
      <c r="YN99" s="151"/>
      <c r="YO99" s="151"/>
      <c r="YP99" s="151"/>
      <c r="YQ99" s="151"/>
      <c r="YR99" s="151"/>
      <c r="YS99" s="151"/>
      <c r="YT99" s="151"/>
      <c r="YU99" s="151"/>
      <c r="YV99" s="151"/>
      <c r="YW99" s="151"/>
      <c r="YX99" s="151"/>
      <c r="YY99" s="151"/>
      <c r="YZ99" s="151"/>
      <c r="ZA99" s="151"/>
      <c r="ZB99" s="151"/>
      <c r="ZC99" s="151"/>
      <c r="ZD99" s="151"/>
      <c r="ZE99" s="151"/>
      <c r="ZF99" s="151"/>
      <c r="ZG99" s="151"/>
      <c r="ZH99" s="151"/>
      <c r="ZI99" s="151"/>
      <c r="ZJ99" s="151"/>
      <c r="ZK99" s="151"/>
      <c r="ZL99" s="151"/>
      <c r="ZM99" s="151"/>
      <c r="ZN99" s="151"/>
      <c r="ZO99" s="151"/>
      <c r="ZP99" s="151"/>
      <c r="ZQ99" s="151"/>
      <c r="ZR99" s="151"/>
      <c r="ZS99" s="151"/>
      <c r="ZT99" s="151"/>
      <c r="ZU99" s="151"/>
      <c r="ZV99" s="151"/>
      <c r="ZW99" s="151"/>
      <c r="ZX99" s="151"/>
      <c r="ZY99" s="151"/>
      <c r="ZZ99" s="151"/>
      <c r="AAA99" s="151"/>
      <c r="AAB99" s="151"/>
      <c r="AAC99" s="151"/>
      <c r="AAD99" s="151"/>
      <c r="AAE99" s="151"/>
      <c r="AAF99" s="151"/>
      <c r="AAG99" s="151"/>
      <c r="AAH99" s="151"/>
      <c r="AAI99" s="151"/>
      <c r="AAJ99" s="151"/>
      <c r="AAK99" s="151"/>
      <c r="AAL99" s="151"/>
      <c r="AAM99" s="151"/>
      <c r="AAN99" s="151"/>
      <c r="AAO99" s="151"/>
      <c r="AAP99" s="151"/>
      <c r="AAQ99" s="151"/>
      <c r="AAR99" s="151"/>
      <c r="AAS99" s="151"/>
      <c r="AAT99" s="151"/>
      <c r="AAU99" s="151"/>
      <c r="AAV99" s="151"/>
      <c r="AAW99" s="151"/>
      <c r="AAX99" s="151"/>
      <c r="AAY99" s="151"/>
      <c r="AAZ99" s="151"/>
      <c r="ABA99" s="151"/>
      <c r="ABB99" s="151"/>
      <c r="ABC99" s="151"/>
      <c r="ABD99" s="151"/>
      <c r="ABE99" s="151"/>
      <c r="ABF99" s="151"/>
      <c r="ABG99" s="151"/>
      <c r="ABH99" s="151"/>
      <c r="ABI99" s="151"/>
      <c r="ABJ99" s="151"/>
      <c r="ABK99" s="151"/>
      <c r="ABL99" s="151"/>
      <c r="ABM99" s="151"/>
      <c r="ABN99" s="151"/>
      <c r="ABO99" s="151"/>
      <c r="ABP99" s="151"/>
      <c r="ABQ99" s="151"/>
      <c r="ABR99" s="151"/>
      <c r="ABS99" s="151"/>
      <c r="ABT99" s="151"/>
      <c r="ABU99" s="151"/>
      <c r="ABV99" s="151"/>
      <c r="ABW99" s="151"/>
      <c r="ABX99" s="151"/>
      <c r="ABY99" s="151"/>
      <c r="ABZ99" s="151"/>
      <c r="ACA99" s="151"/>
      <c r="ACB99" s="151"/>
      <c r="ACC99" s="151"/>
      <c r="ACD99" s="151"/>
      <c r="ACE99" s="151"/>
      <c r="ACF99" s="151"/>
      <c r="ACG99" s="151"/>
      <c r="ACH99" s="151"/>
      <c r="ACI99" s="151"/>
      <c r="ACJ99" s="151"/>
      <c r="ACK99" s="151"/>
      <c r="ACL99" s="151"/>
      <c r="ACM99" s="151"/>
      <c r="ACN99" s="151"/>
      <c r="ACO99" s="151"/>
      <c r="ACP99" s="151"/>
      <c r="ACQ99" s="151"/>
      <c r="ACR99" s="151"/>
      <c r="ACS99" s="151"/>
      <c r="ACT99" s="151"/>
      <c r="ACU99" s="151"/>
      <c r="ACV99" s="151"/>
      <c r="ACW99" s="151"/>
      <c r="ACX99" s="151"/>
      <c r="ACY99" s="151"/>
      <c r="ACZ99" s="151"/>
      <c r="ADA99" s="151"/>
      <c r="ADB99" s="151"/>
      <c r="ADC99" s="151"/>
      <c r="ADD99" s="151"/>
      <c r="ADE99" s="151"/>
      <c r="ADF99" s="151"/>
      <c r="ADG99" s="151"/>
      <c r="ADH99" s="151"/>
      <c r="ADI99" s="151"/>
      <c r="ADJ99" s="151"/>
      <c r="ADK99" s="151"/>
      <c r="ADL99" s="151"/>
      <c r="ADM99" s="151"/>
      <c r="ADN99" s="151"/>
      <c r="ADO99" s="151"/>
      <c r="ADP99" s="151"/>
      <c r="ADQ99" s="151"/>
      <c r="ADR99" s="151"/>
      <c r="ADS99" s="151"/>
      <c r="ADT99" s="151"/>
      <c r="ADU99" s="151"/>
      <c r="ADV99" s="151"/>
      <c r="ADW99" s="151"/>
      <c r="ADX99" s="151"/>
      <c r="ADY99" s="151"/>
      <c r="ADZ99" s="151"/>
      <c r="AEA99" s="151"/>
      <c r="AEB99" s="151"/>
      <c r="AEC99" s="151"/>
      <c r="AED99" s="151"/>
      <c r="AEE99" s="151"/>
      <c r="AEF99" s="151"/>
      <c r="AEG99" s="151"/>
      <c r="AEH99" s="151"/>
      <c r="AEI99" s="151"/>
      <c r="AEJ99" s="151"/>
      <c r="AEK99" s="151"/>
      <c r="AEL99" s="151"/>
      <c r="AEM99" s="151"/>
      <c r="AEN99" s="151"/>
      <c r="AEO99" s="151"/>
      <c r="AEP99" s="151"/>
      <c r="AEQ99" s="151"/>
      <c r="AER99" s="151"/>
      <c r="AES99" s="151"/>
      <c r="AET99" s="151"/>
      <c r="AEU99" s="151"/>
      <c r="AEV99" s="151"/>
      <c r="AEW99" s="151"/>
      <c r="AEX99" s="151"/>
      <c r="AEY99" s="151"/>
      <c r="AEZ99" s="151"/>
      <c r="AFA99" s="151"/>
      <c r="AFB99" s="151"/>
      <c r="AFC99" s="151"/>
      <c r="AFD99" s="151"/>
      <c r="AFE99" s="151"/>
      <c r="AFF99" s="151"/>
      <c r="AFG99" s="151"/>
      <c r="AFH99" s="151"/>
      <c r="AFI99" s="151"/>
      <c r="AFJ99" s="151"/>
      <c r="AFK99" s="151"/>
      <c r="AFL99" s="151"/>
      <c r="AFM99" s="151"/>
      <c r="AFN99" s="151"/>
      <c r="AFO99" s="151"/>
      <c r="AFP99" s="151"/>
      <c r="AFQ99" s="151"/>
      <c r="AFR99" s="151"/>
      <c r="AFS99" s="151"/>
      <c r="AFT99" s="151"/>
      <c r="AFU99" s="151"/>
      <c r="AFV99" s="151"/>
      <c r="AFW99" s="151"/>
      <c r="AFX99" s="151"/>
      <c r="AFY99" s="151"/>
      <c r="AFZ99" s="151"/>
      <c r="AGA99" s="151"/>
      <c r="AGB99" s="151"/>
      <c r="AGC99" s="151"/>
      <c r="AGD99" s="151"/>
      <c r="AGE99" s="151"/>
      <c r="AGF99" s="151"/>
      <c r="AGG99" s="151"/>
      <c r="AGH99" s="151"/>
      <c r="AGI99" s="151"/>
      <c r="AGJ99" s="151"/>
      <c r="AGK99" s="151"/>
      <c r="AGL99" s="151"/>
      <c r="AGM99" s="151"/>
      <c r="AGN99" s="151"/>
      <c r="AGO99" s="151"/>
      <c r="AGP99" s="151"/>
      <c r="AGQ99" s="151"/>
      <c r="AGR99" s="151"/>
      <c r="AGS99" s="151"/>
      <c r="AGT99" s="151"/>
      <c r="AGU99" s="151"/>
      <c r="AGV99" s="151"/>
      <c r="AGW99" s="151"/>
      <c r="AGX99" s="151"/>
      <c r="AGY99" s="151"/>
      <c r="AGZ99" s="151"/>
      <c r="AHA99" s="151"/>
      <c r="AHB99" s="151"/>
      <c r="AHC99" s="151"/>
      <c r="AHD99" s="151"/>
      <c r="AHE99" s="151"/>
      <c r="AHF99" s="151"/>
      <c r="AHG99" s="151"/>
      <c r="AHH99" s="151"/>
      <c r="AHI99" s="151"/>
      <c r="AHJ99" s="151"/>
      <c r="AHK99" s="151"/>
      <c r="AHL99" s="151"/>
      <c r="AHM99" s="151"/>
      <c r="AHN99" s="151"/>
      <c r="AHO99" s="151"/>
      <c r="AHP99" s="151"/>
      <c r="AHQ99" s="151"/>
      <c r="AHR99" s="151"/>
      <c r="AHS99" s="151"/>
      <c r="AHT99" s="151"/>
      <c r="AHU99" s="151"/>
      <c r="AHV99" s="151"/>
      <c r="AHW99" s="151"/>
      <c r="AHX99" s="151"/>
      <c r="AHY99" s="151"/>
      <c r="AHZ99" s="151"/>
      <c r="AIA99" s="151"/>
      <c r="AIB99" s="151"/>
      <c r="AIC99" s="151"/>
      <c r="AID99" s="151"/>
      <c r="AIE99" s="151"/>
      <c r="AIF99" s="151"/>
      <c r="AIG99" s="151"/>
      <c r="AIH99" s="151"/>
      <c r="AII99" s="151"/>
      <c r="AIJ99" s="151"/>
      <c r="AIK99" s="151"/>
      <c r="AIL99" s="151"/>
      <c r="AIM99" s="151"/>
      <c r="AIN99" s="151"/>
      <c r="AIO99" s="151"/>
      <c r="AIP99" s="151"/>
      <c r="AIQ99" s="151"/>
      <c r="AIR99" s="151"/>
      <c r="AIS99" s="151"/>
      <c r="AIT99" s="151"/>
      <c r="AIU99" s="151"/>
      <c r="AIV99" s="151"/>
      <c r="AIW99" s="151"/>
      <c r="AIX99" s="151"/>
      <c r="AIY99" s="151"/>
      <c r="AIZ99" s="151"/>
      <c r="AJA99" s="151"/>
      <c r="AJB99" s="151"/>
      <c r="AJC99" s="151"/>
      <c r="AJD99" s="151"/>
      <c r="AJE99" s="151"/>
      <c r="AJF99" s="151"/>
      <c r="AJG99" s="151"/>
      <c r="AJH99" s="151"/>
      <c r="AJI99" s="151"/>
      <c r="AJJ99" s="151"/>
      <c r="AJK99" s="151"/>
      <c r="AJL99" s="151"/>
      <c r="AJM99" s="151"/>
      <c r="AJN99" s="151"/>
      <c r="AJO99" s="151"/>
      <c r="AJP99" s="151"/>
      <c r="AJQ99" s="151"/>
      <c r="AJR99" s="151"/>
      <c r="AJS99" s="151"/>
      <c r="AJT99" s="151"/>
      <c r="AJU99" s="151"/>
      <c r="AJV99" s="151"/>
      <c r="AJW99" s="151"/>
      <c r="AJX99" s="151"/>
      <c r="AJY99" s="151"/>
      <c r="AJZ99" s="151"/>
      <c r="AKA99" s="151"/>
      <c r="AKB99" s="151"/>
      <c r="AKC99" s="151"/>
      <c r="AKD99" s="151"/>
      <c r="AKE99" s="151"/>
      <c r="AKF99" s="151"/>
      <c r="AKG99" s="151"/>
      <c r="AKH99" s="151"/>
      <c r="AKI99" s="151"/>
      <c r="AKJ99" s="151"/>
      <c r="AKK99" s="151"/>
      <c r="AKL99" s="151"/>
      <c r="AKM99" s="151"/>
      <c r="AKN99" s="151"/>
      <c r="AKO99" s="151"/>
      <c r="AKP99" s="151"/>
      <c r="AKQ99" s="151"/>
      <c r="AKR99" s="151"/>
      <c r="AKS99" s="151"/>
      <c r="AKT99" s="151"/>
      <c r="AKU99" s="151"/>
      <c r="AKV99" s="151"/>
      <c r="AKW99" s="151"/>
      <c r="AKX99" s="151"/>
      <c r="AKY99" s="151"/>
      <c r="AKZ99" s="151"/>
      <c r="ALA99" s="151"/>
      <c r="ALB99" s="151"/>
      <c r="ALC99" s="151"/>
      <c r="ALD99" s="151"/>
      <c r="ALE99" s="151"/>
      <c r="ALF99" s="151"/>
      <c r="ALG99" s="151"/>
      <c r="ALH99" s="151"/>
      <c r="ALI99" s="151"/>
      <c r="ALJ99" s="151"/>
      <c r="ALK99" s="151"/>
      <c r="ALL99" s="151"/>
      <c r="ALM99" s="151"/>
      <c r="ALN99" s="151"/>
      <c r="ALO99" s="151"/>
      <c r="ALP99" s="151"/>
      <c r="ALQ99" s="151"/>
      <c r="ALR99" s="151"/>
      <c r="ALS99" s="151"/>
      <c r="ALT99" s="151"/>
      <c r="ALU99" s="151"/>
      <c r="ALV99" s="151"/>
      <c r="ALW99" s="151"/>
      <c r="ALX99" s="151"/>
      <c r="ALY99" s="151"/>
      <c r="ALZ99" s="151"/>
      <c r="AMA99" s="151"/>
      <c r="AMB99" s="151"/>
      <c r="AMC99" s="151"/>
      <c r="AMD99" s="151"/>
      <c r="AME99" s="151"/>
      <c r="AMF99" s="151"/>
      <c r="AMG99" s="151"/>
      <c r="AMH99" s="151"/>
      <c r="AMI99" s="151"/>
      <c r="AMJ99" s="151"/>
      <c r="AMK99" s="151"/>
      <c r="AML99" s="151"/>
      <c r="AMM99" s="151"/>
      <c r="AMN99" s="151"/>
      <c r="AMO99" s="151"/>
      <c r="AMP99" s="151"/>
      <c r="AMQ99" s="151"/>
      <c r="AMR99" s="151"/>
      <c r="AMS99" s="151"/>
      <c r="AMT99" s="151"/>
      <c r="AMU99" s="151"/>
      <c r="AMV99" s="151"/>
      <c r="AMW99" s="151"/>
      <c r="AMX99" s="151"/>
      <c r="AMY99" s="151"/>
      <c r="AMZ99" s="151"/>
      <c r="ANA99" s="151"/>
      <c r="ANB99" s="151"/>
      <c r="ANC99" s="151"/>
      <c r="AND99" s="151"/>
      <c r="ANE99" s="151"/>
      <c r="ANF99" s="151"/>
      <c r="ANG99" s="151"/>
      <c r="ANH99" s="151"/>
      <c r="ANI99" s="151"/>
      <c r="ANJ99" s="151"/>
      <c r="ANK99" s="151"/>
      <c r="ANL99" s="151"/>
      <c r="ANM99" s="151"/>
      <c r="ANN99" s="151"/>
      <c r="ANO99" s="151"/>
      <c r="ANP99" s="151"/>
      <c r="ANQ99" s="151"/>
      <c r="ANR99" s="151"/>
      <c r="ANS99" s="151"/>
      <c r="ANT99" s="151"/>
      <c r="ANU99" s="151"/>
      <c r="ANV99" s="151"/>
      <c r="ANW99" s="151"/>
      <c r="ANX99" s="151"/>
      <c r="ANY99" s="151"/>
      <c r="ANZ99" s="151"/>
      <c r="AOA99" s="151"/>
      <c r="AOB99" s="151"/>
      <c r="AOC99" s="151"/>
      <c r="AOD99" s="151"/>
      <c r="AOE99" s="151"/>
      <c r="AOF99" s="151"/>
      <c r="AOG99" s="151"/>
      <c r="AOH99" s="151"/>
      <c r="AOI99" s="151"/>
      <c r="AOJ99" s="151"/>
      <c r="AOK99" s="151"/>
      <c r="AOL99" s="151"/>
      <c r="AOM99" s="151"/>
      <c r="AON99" s="151"/>
      <c r="AOO99" s="151"/>
      <c r="AOP99" s="151"/>
      <c r="AOQ99" s="151"/>
      <c r="AOR99" s="151"/>
      <c r="AOS99" s="151"/>
      <c r="AOT99" s="151"/>
      <c r="AOU99" s="151"/>
      <c r="AOV99" s="151"/>
      <c r="AOW99" s="151"/>
      <c r="AOX99" s="151"/>
      <c r="AOY99" s="151"/>
      <c r="AOZ99" s="151"/>
      <c r="APA99" s="151"/>
      <c r="APB99" s="151"/>
      <c r="APC99" s="151"/>
      <c r="APD99" s="151"/>
      <c r="APE99" s="151"/>
      <c r="APF99" s="151"/>
      <c r="APG99" s="151"/>
      <c r="APH99" s="151"/>
      <c r="API99" s="151"/>
      <c r="APJ99" s="151"/>
      <c r="APK99" s="151"/>
      <c r="APL99" s="151"/>
      <c r="APM99" s="151"/>
      <c r="APN99" s="151"/>
      <c r="APO99" s="151"/>
      <c r="APP99" s="151"/>
      <c r="APQ99" s="151"/>
      <c r="APR99" s="151"/>
      <c r="APS99" s="151"/>
      <c r="APT99" s="151"/>
      <c r="APU99" s="151"/>
      <c r="APV99" s="151"/>
      <c r="APW99" s="151"/>
      <c r="APX99" s="151"/>
      <c r="APY99" s="151"/>
      <c r="APZ99" s="151"/>
      <c r="AQA99" s="151"/>
      <c r="AQB99" s="151"/>
      <c r="AQC99" s="151"/>
      <c r="AQD99" s="151"/>
      <c r="AQE99" s="151"/>
      <c r="AQF99" s="151"/>
      <c r="AQG99" s="151"/>
      <c r="AQH99" s="151"/>
      <c r="AQI99" s="151"/>
      <c r="AQJ99" s="151"/>
      <c r="AQK99" s="151"/>
      <c r="AQL99" s="151"/>
      <c r="AQM99" s="151"/>
      <c r="AQN99" s="151"/>
      <c r="AQO99" s="151"/>
      <c r="AQP99" s="151"/>
      <c r="AQQ99" s="151"/>
      <c r="AQR99" s="151"/>
      <c r="AQS99" s="151"/>
      <c r="AQT99" s="151"/>
      <c r="AQU99" s="151"/>
      <c r="AQV99" s="151"/>
      <c r="AQW99" s="151"/>
      <c r="AQX99" s="151"/>
      <c r="AQY99" s="151"/>
      <c r="AQZ99" s="151"/>
      <c r="ARA99" s="151"/>
      <c r="ARB99" s="151"/>
      <c r="ARC99" s="151"/>
      <c r="ARD99" s="151"/>
      <c r="ARE99" s="151"/>
      <c r="ARF99" s="151"/>
      <c r="ARG99" s="151"/>
      <c r="ARH99" s="151"/>
      <c r="ARI99" s="151"/>
      <c r="ARJ99" s="151"/>
      <c r="ARK99" s="151"/>
      <c r="ARL99" s="151"/>
      <c r="ARM99" s="151"/>
      <c r="ARN99" s="151"/>
      <c r="ARO99" s="151"/>
      <c r="ARP99" s="151"/>
      <c r="ARQ99" s="151"/>
      <c r="ARR99" s="151"/>
      <c r="ARS99" s="151"/>
      <c r="ART99" s="151"/>
      <c r="ARU99" s="151"/>
      <c r="ARV99" s="151"/>
      <c r="ARW99" s="151"/>
      <c r="ARX99" s="151"/>
      <c r="ARY99" s="151"/>
      <c r="ARZ99" s="151"/>
      <c r="ASA99" s="151"/>
      <c r="ASB99" s="151"/>
      <c r="ASC99" s="151"/>
      <c r="ASD99" s="151"/>
      <c r="ASE99" s="151"/>
      <c r="ASF99" s="151"/>
      <c r="ASG99" s="151"/>
      <c r="ASH99" s="151"/>
      <c r="ASI99" s="151"/>
      <c r="ASJ99" s="151"/>
      <c r="ASK99" s="151"/>
      <c r="ASL99" s="151"/>
      <c r="ASM99" s="151"/>
      <c r="ASN99" s="151"/>
      <c r="ASO99" s="151"/>
      <c r="ASP99" s="151"/>
      <c r="ASQ99" s="151"/>
      <c r="ASR99" s="151"/>
      <c r="ASS99" s="151"/>
      <c r="AST99" s="151"/>
      <c r="ASU99" s="151"/>
      <c r="ASV99" s="151"/>
      <c r="ASW99" s="151"/>
      <c r="ASX99" s="151"/>
      <c r="ASY99" s="151"/>
      <c r="ASZ99" s="151"/>
      <c r="ATA99" s="151"/>
      <c r="ATB99" s="151"/>
      <c r="ATC99" s="151"/>
      <c r="ATD99" s="151"/>
      <c r="ATE99" s="151"/>
      <c r="ATF99" s="151"/>
      <c r="ATG99" s="151"/>
      <c r="ATH99" s="151"/>
      <c r="ATI99" s="151"/>
      <c r="ATJ99" s="151"/>
      <c r="ATK99" s="151"/>
      <c r="ATL99" s="151"/>
      <c r="ATM99" s="151"/>
      <c r="ATN99" s="151"/>
      <c r="ATO99" s="151"/>
      <c r="ATP99" s="151"/>
      <c r="ATQ99" s="151"/>
      <c r="ATR99" s="151"/>
      <c r="ATS99" s="151"/>
      <c r="ATT99" s="151"/>
      <c r="ATU99" s="151"/>
      <c r="ATV99" s="151"/>
      <c r="ATW99" s="151"/>
      <c r="ATX99" s="151"/>
      <c r="ATY99" s="151"/>
      <c r="ATZ99" s="151"/>
      <c r="AUA99" s="151"/>
      <c r="AUB99" s="151"/>
      <c r="AUC99" s="151"/>
      <c r="AUD99" s="151"/>
      <c r="AUE99" s="151"/>
      <c r="AUF99" s="151"/>
      <c r="AUG99" s="151"/>
      <c r="AUH99" s="151"/>
      <c r="AUI99" s="151"/>
      <c r="AUJ99" s="151"/>
      <c r="AUK99" s="151"/>
      <c r="AUL99" s="151"/>
      <c r="AUM99" s="151"/>
      <c r="AUN99" s="151"/>
      <c r="AUO99" s="151"/>
      <c r="AUP99" s="151"/>
      <c r="AUQ99" s="151"/>
      <c r="AUR99" s="151"/>
      <c r="AUS99" s="151"/>
      <c r="AUT99" s="151"/>
      <c r="AUU99" s="151"/>
      <c r="AUV99" s="151"/>
      <c r="AUW99" s="151"/>
      <c r="AUX99" s="151"/>
      <c r="AUY99" s="151"/>
      <c r="AUZ99" s="151"/>
      <c r="AVA99" s="151"/>
      <c r="AVB99" s="151"/>
      <c r="AVC99" s="151"/>
      <c r="AVD99" s="151"/>
      <c r="AVE99" s="151"/>
      <c r="AVF99" s="151"/>
      <c r="AVG99" s="151"/>
      <c r="AVH99" s="151"/>
      <c r="AVI99" s="151"/>
      <c r="AVJ99" s="151"/>
      <c r="AVK99" s="151"/>
      <c r="AVL99" s="151"/>
      <c r="AVM99" s="151"/>
      <c r="AVN99" s="151"/>
      <c r="AVO99" s="151"/>
      <c r="AVP99" s="151"/>
      <c r="AVQ99" s="151"/>
      <c r="AVR99" s="151"/>
      <c r="AVS99" s="151"/>
      <c r="AVT99" s="151"/>
      <c r="AVU99" s="151"/>
      <c r="AVV99" s="151"/>
      <c r="AVW99" s="151"/>
      <c r="AVX99" s="151"/>
      <c r="AVY99" s="151"/>
      <c r="AVZ99" s="151"/>
      <c r="AWA99" s="151"/>
      <c r="AWB99" s="151"/>
      <c r="AWC99" s="151"/>
      <c r="AWD99" s="151"/>
      <c r="AWE99" s="151"/>
      <c r="AWF99" s="151"/>
      <c r="AWG99" s="151"/>
      <c r="AWH99" s="151"/>
      <c r="AWI99" s="151"/>
      <c r="AWJ99" s="151"/>
      <c r="AWK99" s="151"/>
      <c r="AWL99" s="151"/>
      <c r="AWM99" s="151"/>
      <c r="AWN99" s="151"/>
      <c r="AWO99" s="151"/>
      <c r="AWP99" s="151"/>
      <c r="AWQ99" s="151"/>
      <c r="AWR99" s="151"/>
      <c r="AWS99" s="151"/>
      <c r="AWT99" s="151"/>
      <c r="AWU99" s="151"/>
      <c r="AWV99" s="151"/>
      <c r="AWW99" s="151"/>
      <c r="AWX99" s="151"/>
      <c r="AWY99" s="151"/>
      <c r="AWZ99" s="151"/>
      <c r="AXA99" s="151"/>
      <c r="AXB99" s="151"/>
      <c r="AXC99" s="151"/>
      <c r="AXD99" s="151"/>
      <c r="AXE99" s="151"/>
      <c r="AXF99" s="151"/>
      <c r="AXG99" s="151"/>
      <c r="AXH99" s="151"/>
      <c r="AXI99" s="151"/>
      <c r="AXJ99" s="151"/>
      <c r="AXK99" s="151"/>
      <c r="AXL99" s="151"/>
      <c r="AXM99" s="151"/>
      <c r="AXN99" s="151"/>
      <c r="AXO99" s="151"/>
      <c r="AXP99" s="151"/>
      <c r="AXQ99" s="151"/>
      <c r="AXR99" s="151"/>
      <c r="AXS99" s="151"/>
      <c r="AXT99" s="151"/>
      <c r="AXU99" s="151"/>
      <c r="AXV99" s="151"/>
      <c r="AXW99" s="151"/>
      <c r="AXX99" s="151"/>
      <c r="AXY99" s="151"/>
      <c r="AXZ99" s="151"/>
      <c r="AYA99" s="151"/>
      <c r="AYB99" s="151"/>
      <c r="AYC99" s="151"/>
      <c r="AYD99" s="151"/>
      <c r="AYE99" s="151"/>
      <c r="AYF99" s="151"/>
      <c r="AYG99" s="151"/>
      <c r="AYH99" s="151"/>
      <c r="AYI99" s="151"/>
      <c r="AYJ99" s="151"/>
      <c r="AYK99" s="151"/>
      <c r="AYL99" s="151"/>
      <c r="AYM99" s="151"/>
      <c r="AYN99" s="151"/>
      <c r="AYO99" s="151"/>
      <c r="AYP99" s="151"/>
      <c r="AYQ99" s="151"/>
      <c r="AYR99" s="151"/>
      <c r="AYS99" s="151"/>
      <c r="AYT99" s="151"/>
      <c r="AYU99" s="151"/>
      <c r="AYV99" s="151"/>
      <c r="AYW99" s="151"/>
      <c r="AYX99" s="151"/>
      <c r="AYY99" s="151"/>
      <c r="AYZ99" s="151"/>
      <c r="AZA99" s="151"/>
      <c r="AZB99" s="151"/>
      <c r="AZC99" s="151"/>
      <c r="AZD99" s="151"/>
      <c r="AZE99" s="151"/>
      <c r="AZF99" s="151"/>
      <c r="AZG99" s="151"/>
      <c r="AZH99" s="151"/>
      <c r="AZI99" s="151"/>
      <c r="AZJ99" s="151"/>
      <c r="AZK99" s="151"/>
      <c r="AZL99" s="151"/>
      <c r="AZM99" s="151"/>
      <c r="AZN99" s="151"/>
      <c r="AZO99" s="151"/>
      <c r="AZP99" s="151"/>
      <c r="AZQ99" s="151"/>
      <c r="AZR99" s="151"/>
      <c r="AZS99" s="151"/>
      <c r="AZT99" s="151"/>
      <c r="AZU99" s="151"/>
      <c r="AZV99" s="151"/>
      <c r="AZW99" s="151"/>
      <c r="AZX99" s="151"/>
      <c r="AZY99" s="151"/>
      <c r="AZZ99" s="151"/>
      <c r="BAA99" s="151"/>
      <c r="BAB99" s="151"/>
      <c r="BAC99" s="151"/>
      <c r="BAD99" s="151"/>
      <c r="BAE99" s="151"/>
      <c r="BAF99" s="151"/>
      <c r="BAG99" s="151"/>
      <c r="BAH99" s="151"/>
      <c r="BAI99" s="151"/>
      <c r="BAJ99" s="151"/>
      <c r="BAK99" s="151"/>
      <c r="BAL99" s="151"/>
      <c r="BAM99" s="151"/>
      <c r="BAN99" s="151"/>
      <c r="BAO99" s="151"/>
      <c r="BAP99" s="151"/>
      <c r="BAQ99" s="151"/>
      <c r="BAR99" s="151"/>
      <c r="BAS99" s="151"/>
      <c r="BAT99" s="151"/>
      <c r="BAU99" s="151"/>
      <c r="BAV99" s="151"/>
      <c r="BAW99" s="151"/>
      <c r="BAX99" s="151"/>
      <c r="BAY99" s="151"/>
      <c r="BAZ99" s="151"/>
      <c r="BBA99" s="151"/>
      <c r="BBB99" s="151"/>
      <c r="BBC99" s="151"/>
      <c r="BBD99" s="151"/>
      <c r="BBE99" s="151"/>
      <c r="BBF99" s="151"/>
      <c r="BBG99" s="151"/>
      <c r="BBH99" s="151"/>
      <c r="BBI99" s="151"/>
      <c r="BBJ99" s="151"/>
      <c r="BBK99" s="151"/>
      <c r="BBL99" s="151"/>
      <c r="BBM99" s="151"/>
      <c r="BBN99" s="151"/>
      <c r="BBO99" s="151"/>
      <c r="BBP99" s="151"/>
      <c r="BBQ99" s="151"/>
      <c r="BBR99" s="151"/>
      <c r="BBS99" s="151"/>
      <c r="BBT99" s="151"/>
      <c r="BBU99" s="151"/>
      <c r="BBV99" s="151"/>
      <c r="BBW99" s="151"/>
      <c r="BBX99" s="151"/>
      <c r="BBY99" s="151"/>
      <c r="BBZ99" s="151"/>
      <c r="BCA99" s="151"/>
      <c r="BCB99" s="151"/>
      <c r="BCC99" s="151"/>
      <c r="BCD99" s="151"/>
      <c r="BCE99" s="151"/>
      <c r="BCF99" s="151"/>
      <c r="BCG99" s="151"/>
      <c r="BCH99" s="151"/>
      <c r="BCI99" s="151"/>
      <c r="BCJ99" s="151"/>
      <c r="BCK99" s="151"/>
      <c r="BCL99" s="151"/>
      <c r="BCM99" s="151"/>
      <c r="BCN99" s="151"/>
      <c r="BCO99" s="151"/>
      <c r="BCP99" s="151"/>
      <c r="BCQ99" s="151"/>
      <c r="BCR99" s="151"/>
      <c r="BCS99" s="151"/>
      <c r="BCT99" s="151"/>
      <c r="BCU99" s="151"/>
      <c r="BCV99" s="151"/>
      <c r="BCW99" s="151"/>
      <c r="BCX99" s="151"/>
      <c r="BCY99" s="151"/>
      <c r="BCZ99" s="151"/>
      <c r="BDA99" s="151"/>
      <c r="BDB99" s="151"/>
      <c r="BDC99" s="151"/>
      <c r="BDD99" s="151"/>
      <c r="BDE99" s="151"/>
      <c r="BDF99" s="151"/>
      <c r="BDG99" s="151"/>
      <c r="BDH99" s="151"/>
      <c r="BDI99" s="151"/>
      <c r="BDJ99" s="151"/>
      <c r="BDK99" s="151"/>
      <c r="BDL99" s="151"/>
      <c r="BDM99" s="151"/>
      <c r="BDN99" s="151"/>
      <c r="BDO99" s="151"/>
      <c r="BDP99" s="151"/>
      <c r="BDQ99" s="151"/>
      <c r="BDR99" s="151"/>
      <c r="BDS99" s="151"/>
      <c r="BDT99" s="151"/>
      <c r="BDU99" s="151"/>
      <c r="BDV99" s="151"/>
      <c r="BDW99" s="151"/>
      <c r="BDX99" s="151"/>
      <c r="BDY99" s="151"/>
      <c r="BDZ99" s="151"/>
      <c r="BEA99" s="151"/>
      <c r="BEB99" s="151"/>
      <c r="BEC99" s="151"/>
      <c r="BED99" s="151"/>
      <c r="BEE99" s="151"/>
      <c r="BEF99" s="151"/>
      <c r="BEG99" s="151"/>
      <c r="BEH99" s="151"/>
      <c r="BEI99" s="151"/>
      <c r="BEJ99" s="151"/>
      <c r="BEK99" s="151"/>
      <c r="BEL99" s="151"/>
      <c r="BEM99" s="151"/>
      <c r="BEN99" s="151"/>
      <c r="BEO99" s="151"/>
      <c r="BEP99" s="151"/>
      <c r="BEQ99" s="151"/>
      <c r="BER99" s="151"/>
      <c r="BES99" s="151"/>
      <c r="BET99" s="151"/>
      <c r="BEU99" s="151"/>
      <c r="BEV99" s="151"/>
      <c r="BEW99" s="151"/>
      <c r="BEX99" s="151"/>
      <c r="BEY99" s="151"/>
      <c r="BEZ99" s="151"/>
      <c r="BFA99" s="151"/>
      <c r="BFB99" s="151"/>
      <c r="BFC99" s="151"/>
      <c r="BFD99" s="151"/>
      <c r="BFE99" s="151"/>
      <c r="BFF99" s="151"/>
      <c r="BFG99" s="151"/>
      <c r="BFH99" s="151"/>
      <c r="BFI99" s="151"/>
      <c r="BFJ99" s="151"/>
      <c r="BFK99" s="151"/>
      <c r="BFL99" s="151"/>
      <c r="BFM99" s="151"/>
      <c r="BFN99" s="151"/>
      <c r="BFO99" s="151"/>
      <c r="BFP99" s="151"/>
      <c r="BFQ99" s="151"/>
      <c r="BFR99" s="151"/>
      <c r="BFS99" s="151"/>
      <c r="BFT99" s="151"/>
      <c r="BFU99" s="151"/>
      <c r="BFV99" s="151"/>
      <c r="BFW99" s="151"/>
      <c r="BFX99" s="151"/>
      <c r="BFY99" s="151"/>
      <c r="BFZ99" s="151"/>
      <c r="BGA99" s="151"/>
      <c r="BGB99" s="151"/>
      <c r="BGC99" s="151"/>
      <c r="BGD99" s="151"/>
      <c r="BGE99" s="151"/>
      <c r="BGF99" s="151"/>
      <c r="BGG99" s="151"/>
      <c r="BGH99" s="151"/>
      <c r="BGI99" s="151"/>
      <c r="BGJ99" s="151"/>
      <c r="BGK99" s="151"/>
      <c r="BGL99" s="151"/>
      <c r="BGM99" s="151"/>
      <c r="BGN99" s="151"/>
      <c r="BGO99" s="151"/>
      <c r="BGP99" s="151"/>
      <c r="BGQ99" s="151"/>
      <c r="BGR99" s="151"/>
      <c r="BGS99" s="151"/>
      <c r="BGT99" s="151"/>
      <c r="BGU99" s="151"/>
      <c r="BGV99" s="151"/>
      <c r="BGW99" s="151"/>
      <c r="BGX99" s="151"/>
      <c r="BGY99" s="151"/>
      <c r="BGZ99" s="151"/>
      <c r="BHA99" s="151"/>
      <c r="BHB99" s="151"/>
      <c r="BHC99" s="151"/>
      <c r="BHD99" s="151"/>
      <c r="BHE99" s="151"/>
      <c r="BHF99" s="151"/>
      <c r="BHG99" s="151"/>
      <c r="BHH99" s="151"/>
      <c r="BHI99" s="151"/>
      <c r="BHJ99" s="151"/>
      <c r="BHK99" s="151"/>
      <c r="BHL99" s="151"/>
      <c r="BHM99" s="151"/>
      <c r="BHN99" s="151"/>
      <c r="BHO99" s="151"/>
      <c r="BHP99" s="151"/>
      <c r="BHQ99" s="151"/>
      <c r="BHR99" s="151"/>
      <c r="BHS99" s="151"/>
      <c r="BHT99" s="151"/>
      <c r="BHU99" s="151"/>
      <c r="BHV99" s="151"/>
      <c r="BHW99" s="151"/>
      <c r="BHX99" s="151"/>
      <c r="BHY99" s="151"/>
      <c r="BHZ99" s="151"/>
      <c r="BIA99" s="151"/>
      <c r="BIB99" s="151"/>
      <c r="BIC99" s="151"/>
      <c r="BID99" s="151"/>
      <c r="BIE99" s="151"/>
      <c r="BIF99" s="151"/>
      <c r="BIG99" s="151"/>
      <c r="BIH99" s="151"/>
      <c r="BII99" s="151"/>
      <c r="BIJ99" s="151"/>
      <c r="BIK99" s="151"/>
      <c r="BIL99" s="151"/>
      <c r="BIM99" s="151"/>
      <c r="BIN99" s="151"/>
      <c r="BIO99" s="151"/>
      <c r="BIP99" s="151"/>
      <c r="BIQ99" s="151"/>
      <c r="BIR99" s="151"/>
      <c r="BIS99" s="151"/>
      <c r="BIT99" s="151"/>
      <c r="BIU99" s="151"/>
      <c r="BIV99" s="151"/>
      <c r="BIW99" s="151"/>
      <c r="BIX99" s="151"/>
      <c r="BIY99" s="151"/>
      <c r="BIZ99" s="151"/>
      <c r="BJA99" s="151"/>
      <c r="BJB99" s="151"/>
      <c r="BJC99" s="151"/>
      <c r="BJD99" s="151"/>
      <c r="BJE99" s="151"/>
      <c r="BJF99" s="151"/>
      <c r="BJG99" s="151"/>
      <c r="BJH99" s="151"/>
      <c r="BJI99" s="151"/>
      <c r="BJJ99" s="151"/>
      <c r="BJK99" s="151"/>
      <c r="BJL99" s="151"/>
      <c r="BJM99" s="151"/>
      <c r="BJN99" s="151"/>
      <c r="BJO99" s="151"/>
      <c r="BJP99" s="151"/>
      <c r="BJQ99" s="151"/>
      <c r="BJR99" s="151"/>
      <c r="BJS99" s="151"/>
      <c r="BJT99" s="151"/>
      <c r="BJU99" s="151"/>
      <c r="BJV99" s="151"/>
      <c r="BJW99" s="151"/>
      <c r="BJX99" s="151"/>
      <c r="BJY99" s="151"/>
      <c r="BJZ99" s="151"/>
      <c r="BKA99" s="151"/>
      <c r="BKB99" s="151"/>
      <c r="BKC99" s="151"/>
      <c r="BKD99" s="151"/>
      <c r="BKE99" s="151"/>
      <c r="BKF99" s="151"/>
      <c r="BKG99" s="151"/>
      <c r="BKH99" s="151"/>
      <c r="BKI99" s="151"/>
      <c r="BKJ99" s="151"/>
      <c r="BKK99" s="151"/>
      <c r="BKL99" s="151"/>
      <c r="BKM99" s="151"/>
      <c r="BKN99" s="151"/>
      <c r="BKO99" s="151"/>
      <c r="BKP99" s="151"/>
      <c r="BKQ99" s="151"/>
      <c r="BKR99" s="151"/>
      <c r="BKS99" s="151"/>
      <c r="BKT99" s="151"/>
      <c r="BKU99" s="151"/>
      <c r="BKV99" s="151"/>
      <c r="BKW99" s="151"/>
      <c r="BKX99" s="151"/>
      <c r="BKY99" s="151"/>
      <c r="BKZ99" s="151"/>
      <c r="BLA99" s="151"/>
      <c r="BLB99" s="151"/>
      <c r="BLC99" s="151"/>
      <c r="BLD99" s="151"/>
      <c r="BLE99" s="151"/>
      <c r="BLF99" s="151"/>
      <c r="BLG99" s="151"/>
      <c r="BLH99" s="151"/>
      <c r="BLI99" s="151"/>
      <c r="BLJ99" s="151"/>
      <c r="BLK99" s="151"/>
      <c r="BLL99" s="151"/>
      <c r="BLM99" s="151"/>
      <c r="BLN99" s="151"/>
      <c r="BLO99" s="151"/>
      <c r="BLP99" s="151"/>
      <c r="BLQ99" s="151"/>
      <c r="BLR99" s="151"/>
      <c r="BLS99" s="151"/>
      <c r="BLT99" s="151"/>
      <c r="BLU99" s="151"/>
      <c r="BLV99" s="151"/>
      <c r="BLW99" s="151"/>
      <c r="BLX99" s="151"/>
      <c r="BLY99" s="151"/>
      <c r="BLZ99" s="151"/>
      <c r="BMA99" s="151"/>
      <c r="BMB99" s="151"/>
      <c r="BMC99" s="151"/>
      <c r="BMD99" s="151"/>
      <c r="BME99" s="151"/>
      <c r="BMF99" s="151"/>
      <c r="BMG99" s="151"/>
      <c r="BMH99" s="151"/>
      <c r="BMI99" s="151"/>
      <c r="BMJ99" s="151"/>
      <c r="BMK99" s="151"/>
      <c r="BML99" s="151"/>
      <c r="BMM99" s="151"/>
      <c r="BMN99" s="151"/>
      <c r="BMO99" s="151"/>
      <c r="BMP99" s="151"/>
      <c r="BMQ99" s="151"/>
      <c r="BMR99" s="151"/>
      <c r="BMS99" s="151"/>
      <c r="BMT99" s="151"/>
      <c r="BMU99" s="151"/>
      <c r="BMV99" s="151"/>
      <c r="BMW99" s="151"/>
      <c r="BMX99" s="151"/>
      <c r="BMY99" s="151"/>
      <c r="BMZ99" s="151"/>
      <c r="BNA99" s="151"/>
      <c r="BNB99" s="151"/>
      <c r="BNC99" s="151"/>
      <c r="BND99" s="151"/>
      <c r="BNE99" s="151"/>
      <c r="BNF99" s="151"/>
      <c r="BNG99" s="151"/>
      <c r="BNH99" s="151"/>
      <c r="BNI99" s="151"/>
      <c r="BNJ99" s="151"/>
      <c r="BNK99" s="151"/>
      <c r="BNL99" s="151"/>
      <c r="BNM99" s="151"/>
      <c r="BNN99" s="151"/>
      <c r="BNO99" s="151"/>
      <c r="BNP99" s="151"/>
      <c r="BNQ99" s="151"/>
      <c r="BNR99" s="151"/>
      <c r="BNS99" s="151"/>
      <c r="BNT99" s="151"/>
      <c r="BNU99" s="151"/>
      <c r="BNV99" s="151"/>
      <c r="BNW99" s="151"/>
      <c r="BNX99" s="151"/>
      <c r="BNY99" s="151"/>
      <c r="BNZ99" s="151"/>
      <c r="BOA99" s="151"/>
      <c r="BOB99" s="151"/>
      <c r="BOC99" s="151"/>
      <c r="BOD99" s="151"/>
      <c r="BOE99" s="151"/>
      <c r="BOF99" s="151"/>
      <c r="BOG99" s="151"/>
      <c r="BOH99" s="151"/>
      <c r="BOI99" s="151"/>
      <c r="BOJ99" s="151"/>
      <c r="BOK99" s="151"/>
      <c r="BOL99" s="151"/>
      <c r="BOM99" s="151"/>
      <c r="BON99" s="151"/>
      <c r="BOO99" s="151"/>
      <c r="BOP99" s="151"/>
      <c r="BOQ99" s="151"/>
      <c r="BOR99" s="151"/>
      <c r="BOS99" s="151"/>
      <c r="BOT99" s="151"/>
      <c r="BOU99" s="151"/>
      <c r="BOV99" s="151"/>
      <c r="BOW99" s="151"/>
      <c r="BOX99" s="151"/>
      <c r="BOY99" s="151"/>
      <c r="BOZ99" s="151"/>
      <c r="BPA99" s="151"/>
      <c r="BPB99" s="151"/>
      <c r="BPC99" s="151"/>
      <c r="BPD99" s="151"/>
      <c r="BPE99" s="151"/>
      <c r="BPF99" s="151"/>
      <c r="BPG99" s="151"/>
      <c r="BPH99" s="151"/>
      <c r="BPI99" s="151"/>
      <c r="BPJ99" s="151"/>
      <c r="BPK99" s="151"/>
      <c r="BPL99" s="151"/>
      <c r="BPM99" s="151"/>
      <c r="BPN99" s="151"/>
      <c r="BPO99" s="151"/>
      <c r="BPP99" s="151"/>
      <c r="BPQ99" s="151"/>
      <c r="BPR99" s="151"/>
      <c r="BPS99" s="151"/>
      <c r="BPT99" s="151"/>
      <c r="BPU99" s="151"/>
      <c r="BPV99" s="151"/>
      <c r="BPW99" s="151"/>
      <c r="BPX99" s="151"/>
      <c r="BPY99" s="151"/>
      <c r="BPZ99" s="151"/>
      <c r="BQA99" s="151"/>
      <c r="BQB99" s="151"/>
      <c r="BQC99" s="151"/>
      <c r="BQD99" s="151"/>
      <c r="BQE99" s="151"/>
      <c r="BQF99" s="151"/>
      <c r="BQG99" s="151"/>
      <c r="BQH99" s="151"/>
      <c r="BQI99" s="151"/>
      <c r="BQJ99" s="151"/>
      <c r="BQK99" s="151"/>
      <c r="BQL99" s="151"/>
      <c r="BQM99" s="151"/>
      <c r="BQN99" s="151"/>
      <c r="BQO99" s="151"/>
      <c r="BQP99" s="151"/>
      <c r="BQQ99" s="151"/>
      <c r="BQR99" s="151"/>
      <c r="BQS99" s="151"/>
      <c r="BQT99" s="151"/>
      <c r="BQU99" s="151"/>
      <c r="BQV99" s="151"/>
      <c r="BQW99" s="151"/>
      <c r="BQX99" s="151"/>
      <c r="BQY99" s="151"/>
      <c r="BQZ99" s="151"/>
      <c r="BRA99" s="151"/>
      <c r="BRB99" s="151"/>
      <c r="BRC99" s="151"/>
      <c r="BRD99" s="151"/>
      <c r="BRE99" s="151"/>
      <c r="BRF99" s="151"/>
      <c r="BRG99" s="151"/>
      <c r="BRH99" s="151"/>
      <c r="BRI99" s="151"/>
      <c r="BRJ99" s="151"/>
      <c r="BRK99" s="151"/>
      <c r="BRL99" s="151"/>
      <c r="BRM99" s="151"/>
      <c r="BRN99" s="151"/>
      <c r="BRO99" s="151"/>
      <c r="BRP99" s="151"/>
      <c r="BRQ99" s="151"/>
      <c r="BRR99" s="151"/>
      <c r="BRS99" s="151"/>
      <c r="BRT99" s="151"/>
      <c r="BRU99" s="151"/>
      <c r="BRV99" s="151"/>
      <c r="BRW99" s="151"/>
      <c r="BRX99" s="151"/>
      <c r="BRY99" s="151"/>
      <c r="BRZ99" s="151"/>
      <c r="BSA99" s="151"/>
      <c r="BSB99" s="151"/>
      <c r="BSC99" s="151"/>
      <c r="BSD99" s="151"/>
      <c r="BSE99" s="151"/>
      <c r="BSF99" s="151"/>
      <c r="BSG99" s="151"/>
      <c r="BSH99" s="151"/>
      <c r="BSI99" s="151"/>
      <c r="BSJ99" s="151"/>
      <c r="BSK99" s="151"/>
      <c r="BSL99" s="151"/>
      <c r="BSM99" s="151"/>
      <c r="BSN99" s="151"/>
      <c r="BSO99" s="151"/>
      <c r="BSP99" s="151"/>
      <c r="BSQ99" s="151"/>
      <c r="BSR99" s="151"/>
      <c r="BSS99" s="151"/>
      <c r="BST99" s="151"/>
      <c r="BSU99" s="151"/>
      <c r="BSV99" s="151"/>
      <c r="BSW99" s="151"/>
      <c r="BSX99" s="151"/>
      <c r="BSY99" s="151"/>
      <c r="BSZ99" s="151"/>
      <c r="BTA99" s="151"/>
      <c r="BTB99" s="151"/>
      <c r="BTC99" s="151"/>
      <c r="BTD99" s="151"/>
      <c r="BTE99" s="151"/>
      <c r="BTF99" s="151"/>
      <c r="BTG99" s="151"/>
      <c r="BTH99" s="151"/>
      <c r="BTI99" s="151"/>
      <c r="BTJ99" s="151"/>
      <c r="BTK99" s="151"/>
      <c r="BTL99" s="151"/>
      <c r="BTM99" s="151"/>
      <c r="BTN99" s="151"/>
      <c r="BTO99" s="151"/>
      <c r="BTP99" s="151"/>
      <c r="BTQ99" s="151"/>
      <c r="BTR99" s="151"/>
      <c r="BTS99" s="151"/>
      <c r="BTT99" s="151"/>
      <c r="BTU99" s="151"/>
      <c r="BTV99" s="151"/>
      <c r="BTW99" s="151"/>
      <c r="BTX99" s="151"/>
      <c r="BTY99" s="151"/>
      <c r="BTZ99" s="151"/>
      <c r="BUA99" s="151"/>
      <c r="BUB99" s="151"/>
      <c r="BUC99" s="151"/>
      <c r="BUD99" s="151"/>
      <c r="BUE99" s="151"/>
      <c r="BUF99" s="151"/>
      <c r="BUG99" s="151"/>
      <c r="BUH99" s="151"/>
      <c r="BUI99" s="151"/>
      <c r="BUJ99" s="151"/>
      <c r="BUK99" s="151"/>
      <c r="BUL99" s="151"/>
      <c r="BUM99" s="151"/>
      <c r="BUN99" s="151"/>
      <c r="BUO99" s="151"/>
      <c r="BUP99" s="151"/>
      <c r="BUQ99" s="151"/>
      <c r="BUR99" s="151"/>
      <c r="BUS99" s="151"/>
      <c r="BUT99" s="151"/>
      <c r="BUU99" s="151"/>
      <c r="BUV99" s="151"/>
      <c r="BUW99" s="151"/>
      <c r="BUX99" s="151"/>
      <c r="BUY99" s="151"/>
      <c r="BUZ99" s="151"/>
      <c r="BVA99" s="151"/>
      <c r="BVB99" s="151"/>
      <c r="BVC99" s="151"/>
      <c r="BVD99" s="151"/>
      <c r="BVE99" s="151"/>
      <c r="BVF99" s="151"/>
      <c r="BVG99" s="151"/>
      <c r="BVH99" s="151"/>
      <c r="BVI99" s="151"/>
      <c r="BVJ99" s="151"/>
      <c r="BVK99" s="151"/>
      <c r="BVL99" s="151"/>
      <c r="BVM99" s="151"/>
      <c r="BVN99" s="151"/>
      <c r="BVO99" s="151"/>
      <c r="BVP99" s="151"/>
      <c r="BVQ99" s="151"/>
      <c r="BVR99" s="151"/>
      <c r="BVS99" s="151"/>
      <c r="BVT99" s="151"/>
      <c r="BVU99" s="151"/>
      <c r="BVV99" s="151"/>
      <c r="BVW99" s="151"/>
      <c r="BVX99" s="151"/>
      <c r="BVY99" s="151"/>
      <c r="BVZ99" s="151"/>
      <c r="BWA99" s="151"/>
      <c r="BWB99" s="151"/>
      <c r="BWC99" s="151"/>
      <c r="BWD99" s="151"/>
      <c r="BWE99" s="151"/>
      <c r="BWF99" s="151"/>
      <c r="BWG99" s="151"/>
      <c r="BWH99" s="151"/>
      <c r="BWI99" s="151"/>
      <c r="BWJ99" s="151"/>
      <c r="BWK99" s="151"/>
      <c r="BWL99" s="151"/>
      <c r="BWM99" s="151"/>
      <c r="BWN99" s="151"/>
      <c r="BWO99" s="151"/>
      <c r="BWP99" s="151"/>
      <c r="BWQ99" s="151"/>
      <c r="BWR99" s="151"/>
      <c r="BWS99" s="151"/>
      <c r="BWT99" s="151"/>
      <c r="BWU99" s="151"/>
      <c r="BWV99" s="151"/>
      <c r="BWW99" s="151"/>
      <c r="BWX99" s="151"/>
      <c r="BWY99" s="151"/>
      <c r="BWZ99" s="151"/>
      <c r="BXA99" s="151"/>
      <c r="BXB99" s="151"/>
      <c r="BXC99" s="151"/>
      <c r="BXD99" s="151"/>
      <c r="BXE99" s="151"/>
      <c r="BXF99" s="151"/>
      <c r="BXG99" s="151"/>
      <c r="BXH99" s="151"/>
      <c r="BXI99" s="151"/>
      <c r="BXJ99" s="151"/>
      <c r="BXK99" s="151"/>
      <c r="BXL99" s="151"/>
      <c r="BXM99" s="151"/>
      <c r="BXN99" s="151"/>
      <c r="BXO99" s="151"/>
      <c r="BXP99" s="151"/>
      <c r="BXQ99" s="151"/>
      <c r="BXR99" s="151"/>
      <c r="BXS99" s="151"/>
      <c r="BXT99" s="151"/>
      <c r="BXU99" s="151"/>
      <c r="BXV99" s="151"/>
      <c r="BXW99" s="151"/>
      <c r="BXX99" s="151"/>
      <c r="BXY99" s="151"/>
      <c r="BXZ99" s="151"/>
      <c r="BYA99" s="151"/>
      <c r="BYB99" s="151"/>
      <c r="BYC99" s="151"/>
      <c r="BYD99" s="151"/>
      <c r="BYE99" s="151"/>
      <c r="BYF99" s="151"/>
      <c r="BYG99" s="151"/>
      <c r="BYH99" s="151"/>
      <c r="BYI99" s="151"/>
      <c r="BYJ99" s="151"/>
      <c r="BYK99" s="151"/>
      <c r="BYL99" s="151"/>
      <c r="BYM99" s="151"/>
      <c r="BYN99" s="151"/>
      <c r="BYO99" s="151"/>
      <c r="BYP99" s="151"/>
      <c r="BYQ99" s="151"/>
      <c r="BYR99" s="151"/>
      <c r="BYS99" s="151"/>
      <c r="BYT99" s="151"/>
      <c r="BYU99" s="151"/>
      <c r="BYV99" s="151"/>
      <c r="BYW99" s="151"/>
      <c r="BYX99" s="151"/>
      <c r="BYY99" s="151"/>
      <c r="BYZ99" s="151"/>
      <c r="BZA99" s="151"/>
      <c r="BZB99" s="151"/>
      <c r="BZC99" s="151"/>
      <c r="BZD99" s="151"/>
      <c r="BZE99" s="151"/>
      <c r="BZF99" s="151"/>
      <c r="BZG99" s="151"/>
      <c r="BZH99" s="151"/>
      <c r="BZI99" s="151"/>
      <c r="BZJ99" s="151"/>
      <c r="BZK99" s="151"/>
      <c r="BZL99" s="151"/>
      <c r="BZM99" s="151"/>
      <c r="BZN99" s="151"/>
      <c r="BZO99" s="151"/>
      <c r="BZP99" s="151"/>
      <c r="BZQ99" s="151"/>
      <c r="BZR99" s="151"/>
      <c r="BZS99" s="151"/>
      <c r="BZT99" s="151"/>
      <c r="BZU99" s="151"/>
      <c r="BZV99" s="151"/>
      <c r="BZW99" s="151"/>
      <c r="BZX99" s="151"/>
      <c r="BZY99" s="151"/>
      <c r="BZZ99" s="151"/>
      <c r="CAA99" s="151"/>
      <c r="CAB99" s="151"/>
      <c r="CAC99" s="151"/>
      <c r="CAD99" s="151"/>
      <c r="CAE99" s="151"/>
      <c r="CAF99" s="151"/>
      <c r="CAG99" s="151"/>
      <c r="CAH99" s="151"/>
      <c r="CAI99" s="151"/>
      <c r="CAJ99" s="151"/>
      <c r="CAK99" s="151"/>
      <c r="CAL99" s="151"/>
      <c r="CAM99" s="151"/>
      <c r="CAN99" s="151"/>
      <c r="CAO99" s="151"/>
      <c r="CAP99" s="151"/>
      <c r="CAQ99" s="151"/>
      <c r="CAR99" s="151"/>
      <c r="CAS99" s="151"/>
      <c r="CAT99" s="151"/>
      <c r="CAU99" s="151"/>
      <c r="CAV99" s="151"/>
      <c r="CAW99" s="151"/>
      <c r="CAX99" s="151"/>
      <c r="CAY99" s="151"/>
      <c r="CAZ99" s="151"/>
      <c r="CBA99" s="151"/>
      <c r="CBB99" s="151"/>
      <c r="CBC99" s="151"/>
      <c r="CBD99" s="151"/>
      <c r="CBE99" s="151"/>
      <c r="CBF99" s="151"/>
      <c r="CBG99" s="151"/>
      <c r="CBH99" s="151"/>
      <c r="CBI99" s="151"/>
      <c r="CBJ99" s="151"/>
      <c r="CBK99" s="151"/>
      <c r="CBL99" s="151"/>
      <c r="CBM99" s="151"/>
      <c r="CBN99" s="151"/>
      <c r="CBO99" s="151"/>
      <c r="CBP99" s="151"/>
      <c r="CBQ99" s="151"/>
      <c r="CBR99" s="151"/>
      <c r="CBS99" s="151"/>
      <c r="CBT99" s="151"/>
      <c r="CBU99" s="151"/>
      <c r="CBV99" s="151"/>
      <c r="CBW99" s="151"/>
      <c r="CBX99" s="151"/>
      <c r="CBY99" s="151"/>
      <c r="CBZ99" s="151"/>
      <c r="CCA99" s="151"/>
      <c r="CCB99" s="151"/>
      <c r="CCC99" s="151"/>
      <c r="CCD99" s="151"/>
      <c r="CCE99" s="151"/>
      <c r="CCF99" s="151"/>
      <c r="CCG99" s="151"/>
      <c r="CCH99" s="151"/>
      <c r="CCI99" s="151"/>
      <c r="CCJ99" s="151"/>
      <c r="CCK99" s="151"/>
      <c r="CCL99" s="151"/>
      <c r="CCM99" s="151"/>
      <c r="CCN99" s="151"/>
      <c r="CCO99" s="151"/>
      <c r="CCP99" s="151"/>
      <c r="CCQ99" s="151"/>
      <c r="CCR99" s="151"/>
      <c r="CCS99" s="151"/>
      <c r="CCT99" s="151"/>
      <c r="CCU99" s="151"/>
      <c r="CCV99" s="151"/>
      <c r="CCW99" s="151"/>
      <c r="CCX99" s="151"/>
      <c r="CCY99" s="151"/>
      <c r="CCZ99" s="151"/>
      <c r="CDA99" s="151"/>
      <c r="CDB99" s="151"/>
      <c r="CDC99" s="151"/>
      <c r="CDD99" s="151"/>
      <c r="CDE99" s="151"/>
      <c r="CDF99" s="151"/>
      <c r="CDG99" s="151"/>
      <c r="CDH99" s="151"/>
      <c r="CDI99" s="151"/>
      <c r="CDJ99" s="151"/>
      <c r="CDK99" s="151"/>
      <c r="CDL99" s="151"/>
      <c r="CDM99" s="151"/>
      <c r="CDN99" s="151"/>
      <c r="CDO99" s="151"/>
      <c r="CDP99" s="151"/>
      <c r="CDQ99" s="151"/>
      <c r="CDR99" s="151"/>
      <c r="CDS99" s="151"/>
      <c r="CDT99" s="151"/>
      <c r="CDU99" s="151"/>
      <c r="CDV99" s="151"/>
      <c r="CDW99" s="151"/>
      <c r="CDX99" s="151"/>
      <c r="CDY99" s="151"/>
      <c r="CDZ99" s="151"/>
      <c r="CEA99" s="151"/>
      <c r="CEB99" s="151"/>
      <c r="CEC99" s="151"/>
      <c r="CED99" s="151"/>
      <c r="CEE99" s="151"/>
      <c r="CEF99" s="151"/>
      <c r="CEG99" s="151"/>
      <c r="CEH99" s="151"/>
      <c r="CEI99" s="151"/>
      <c r="CEJ99" s="151"/>
      <c r="CEK99" s="151"/>
      <c r="CEL99" s="151"/>
      <c r="CEM99" s="151"/>
      <c r="CEN99" s="151"/>
      <c r="CEO99" s="151"/>
      <c r="CEP99" s="151"/>
      <c r="CEQ99" s="151"/>
      <c r="CER99" s="151"/>
      <c r="CES99" s="151"/>
      <c r="CET99" s="151"/>
      <c r="CEU99" s="151"/>
      <c r="CEV99" s="151"/>
      <c r="CEW99" s="151"/>
      <c r="CEX99" s="151"/>
      <c r="CEY99" s="151"/>
      <c r="CEZ99" s="151"/>
      <c r="CFA99" s="151"/>
      <c r="CFB99" s="151"/>
      <c r="CFC99" s="151"/>
      <c r="CFD99" s="151"/>
      <c r="CFE99" s="151"/>
      <c r="CFF99" s="151"/>
      <c r="CFG99" s="151"/>
      <c r="CFH99" s="151"/>
      <c r="CFI99" s="151"/>
      <c r="CFJ99" s="151"/>
      <c r="CFK99" s="151"/>
      <c r="CFL99" s="151"/>
      <c r="CFM99" s="151"/>
      <c r="CFN99" s="151"/>
      <c r="CFO99" s="151"/>
      <c r="CFP99" s="151"/>
      <c r="CFQ99" s="151"/>
      <c r="CFR99" s="151"/>
      <c r="CFS99" s="151"/>
      <c r="CFT99" s="151"/>
      <c r="CFU99" s="151"/>
      <c r="CFV99" s="151"/>
      <c r="CFW99" s="151"/>
      <c r="CFX99" s="151"/>
      <c r="CFY99" s="151"/>
      <c r="CFZ99" s="151"/>
      <c r="CGA99" s="151"/>
      <c r="CGB99" s="151"/>
      <c r="CGC99" s="151"/>
      <c r="CGD99" s="151"/>
      <c r="CGE99" s="151"/>
      <c r="CGF99" s="151"/>
      <c r="CGG99" s="151"/>
      <c r="CGH99" s="151"/>
      <c r="CGI99" s="151"/>
      <c r="CGJ99" s="151"/>
      <c r="CGK99" s="151"/>
      <c r="CGL99" s="151"/>
      <c r="CGM99" s="151"/>
      <c r="CGN99" s="151"/>
      <c r="CGO99" s="151"/>
      <c r="CGP99" s="151"/>
      <c r="CGQ99" s="151"/>
      <c r="CGR99" s="151"/>
      <c r="CGS99" s="151"/>
      <c r="CGT99" s="151"/>
      <c r="CGU99" s="151"/>
      <c r="CGV99" s="151"/>
      <c r="CGW99" s="151"/>
      <c r="CGX99" s="151"/>
      <c r="CGY99" s="151"/>
      <c r="CGZ99" s="151"/>
      <c r="CHA99" s="151"/>
      <c r="CHB99" s="151"/>
      <c r="CHC99" s="151"/>
      <c r="CHD99" s="151"/>
      <c r="CHE99" s="151"/>
      <c r="CHF99" s="151"/>
      <c r="CHG99" s="151"/>
      <c r="CHH99" s="151"/>
      <c r="CHI99" s="151"/>
      <c r="CHJ99" s="151"/>
      <c r="CHK99" s="151"/>
      <c r="CHL99" s="151"/>
      <c r="CHM99" s="151"/>
      <c r="CHN99" s="151"/>
      <c r="CHO99" s="151"/>
      <c r="CHP99" s="151"/>
      <c r="CHQ99" s="151"/>
      <c r="CHR99" s="151"/>
      <c r="CHS99" s="151"/>
      <c r="CHT99" s="151"/>
      <c r="CHU99" s="151"/>
      <c r="CHV99" s="151"/>
      <c r="CHW99" s="151"/>
      <c r="CHX99" s="151"/>
      <c r="CHY99" s="151"/>
      <c r="CHZ99" s="151"/>
      <c r="CIA99" s="151"/>
      <c r="CIB99" s="151"/>
      <c r="CIC99" s="151"/>
      <c r="CID99" s="151"/>
      <c r="CIE99" s="151"/>
      <c r="CIF99" s="151"/>
      <c r="CIG99" s="151"/>
      <c r="CIH99" s="151"/>
      <c r="CII99" s="151"/>
      <c r="CIJ99" s="151"/>
      <c r="CIK99" s="151"/>
      <c r="CIL99" s="151"/>
      <c r="CIM99" s="151"/>
      <c r="CIN99" s="151"/>
      <c r="CIO99" s="151"/>
      <c r="CIP99" s="151"/>
      <c r="CIQ99" s="151"/>
      <c r="CIR99" s="151"/>
      <c r="CIS99" s="151"/>
      <c r="CIT99" s="151"/>
      <c r="CIU99" s="151"/>
      <c r="CIV99" s="151"/>
      <c r="CIW99" s="151"/>
      <c r="CIX99" s="151"/>
      <c r="CIY99" s="151"/>
      <c r="CIZ99" s="151"/>
      <c r="CJA99" s="151"/>
      <c r="CJB99" s="151"/>
      <c r="CJC99" s="151"/>
      <c r="CJD99" s="151"/>
      <c r="CJE99" s="151"/>
      <c r="CJF99" s="151"/>
      <c r="CJG99" s="151"/>
      <c r="CJH99" s="151"/>
      <c r="CJI99" s="151"/>
      <c r="CJJ99" s="151"/>
      <c r="CJK99" s="151"/>
      <c r="CJL99" s="151"/>
      <c r="CJM99" s="151"/>
      <c r="CJN99" s="151"/>
      <c r="CJO99" s="151"/>
      <c r="CJP99" s="151"/>
      <c r="CJQ99" s="151"/>
      <c r="CJR99" s="151"/>
      <c r="CJS99" s="151"/>
      <c r="CJT99" s="151"/>
      <c r="CJU99" s="151"/>
      <c r="CJV99" s="151"/>
      <c r="CJW99" s="151"/>
      <c r="CJX99" s="151"/>
      <c r="CJY99" s="151"/>
      <c r="CJZ99" s="151"/>
      <c r="CKA99" s="151"/>
      <c r="CKB99" s="151"/>
      <c r="CKC99" s="151"/>
      <c r="CKD99" s="151"/>
      <c r="CKE99" s="151"/>
      <c r="CKF99" s="151"/>
      <c r="CKG99" s="151"/>
      <c r="CKH99" s="151"/>
      <c r="CKI99" s="151"/>
      <c r="CKJ99" s="151"/>
      <c r="CKK99" s="151"/>
      <c r="CKL99" s="151"/>
      <c r="CKM99" s="151"/>
      <c r="CKN99" s="151"/>
      <c r="CKO99" s="151"/>
      <c r="CKP99" s="151"/>
      <c r="CKQ99" s="151"/>
      <c r="CKR99" s="151"/>
      <c r="CKS99" s="151"/>
      <c r="CKT99" s="151"/>
      <c r="CKU99" s="151"/>
      <c r="CKV99" s="151"/>
      <c r="CKW99" s="151"/>
      <c r="CKX99" s="151"/>
      <c r="CKY99" s="151"/>
      <c r="CKZ99" s="151"/>
      <c r="CLA99" s="151"/>
      <c r="CLB99" s="151"/>
      <c r="CLC99" s="151"/>
      <c r="CLD99" s="151"/>
      <c r="CLE99" s="151"/>
      <c r="CLF99" s="151"/>
      <c r="CLG99" s="151"/>
      <c r="CLH99" s="151"/>
      <c r="CLI99" s="151"/>
      <c r="CLJ99" s="151"/>
      <c r="CLK99" s="151"/>
      <c r="CLL99" s="151"/>
      <c r="CLM99" s="151"/>
      <c r="CLN99" s="151"/>
      <c r="CLO99" s="151"/>
      <c r="CLP99" s="151"/>
      <c r="CLQ99" s="151"/>
      <c r="CLR99" s="151"/>
      <c r="CLS99" s="151"/>
      <c r="CLT99" s="151"/>
      <c r="CLU99" s="151"/>
      <c r="CLV99" s="151"/>
      <c r="CLW99" s="151"/>
      <c r="CLX99" s="151"/>
      <c r="CLY99" s="151"/>
      <c r="CLZ99" s="151"/>
      <c r="CMA99" s="151"/>
      <c r="CMB99" s="151"/>
      <c r="CMC99" s="151"/>
      <c r="CMD99" s="151"/>
      <c r="CME99" s="151"/>
      <c r="CMF99" s="151"/>
      <c r="CMG99" s="151"/>
      <c r="CMH99" s="151"/>
      <c r="CMI99" s="151"/>
      <c r="CMJ99" s="151"/>
      <c r="CMK99" s="151"/>
      <c r="CML99" s="151"/>
      <c r="CMM99" s="151"/>
      <c r="CMN99" s="151"/>
      <c r="CMO99" s="151"/>
      <c r="CMP99" s="151"/>
      <c r="CMQ99" s="151"/>
      <c r="CMR99" s="151"/>
      <c r="CMS99" s="151"/>
      <c r="CMT99" s="151"/>
      <c r="CMU99" s="151"/>
      <c r="CMV99" s="151"/>
      <c r="CMW99" s="151"/>
      <c r="CMX99" s="151"/>
      <c r="CMY99" s="151"/>
      <c r="CMZ99" s="151"/>
      <c r="CNA99" s="151"/>
      <c r="CNB99" s="151"/>
      <c r="CNC99" s="151"/>
      <c r="CND99" s="151"/>
      <c r="CNE99" s="151"/>
      <c r="CNF99" s="151"/>
      <c r="CNG99" s="151"/>
      <c r="CNH99" s="151"/>
      <c r="CNI99" s="151"/>
      <c r="CNJ99" s="151"/>
      <c r="CNK99" s="151"/>
      <c r="CNL99" s="151"/>
      <c r="CNM99" s="151"/>
      <c r="CNN99" s="151"/>
      <c r="CNO99" s="151"/>
      <c r="CNP99" s="151"/>
      <c r="CNQ99" s="151"/>
      <c r="CNR99" s="151"/>
      <c r="CNS99" s="151"/>
      <c r="CNT99" s="151"/>
      <c r="CNU99" s="151"/>
      <c r="CNV99" s="151"/>
      <c r="CNW99" s="151"/>
      <c r="CNX99" s="151"/>
      <c r="CNY99" s="151"/>
      <c r="CNZ99" s="151"/>
      <c r="COA99" s="151"/>
      <c r="COB99" s="151"/>
      <c r="COC99" s="151"/>
      <c r="COD99" s="151"/>
      <c r="COE99" s="151"/>
      <c r="COF99" s="151"/>
      <c r="COG99" s="151"/>
      <c r="COH99" s="151"/>
      <c r="COI99" s="151"/>
      <c r="COJ99" s="151"/>
      <c r="COK99" s="151"/>
      <c r="COL99" s="151"/>
      <c r="COM99" s="151"/>
      <c r="CON99" s="151"/>
      <c r="COO99" s="151"/>
      <c r="COP99" s="151"/>
      <c r="COQ99" s="151"/>
      <c r="COR99" s="151"/>
      <c r="COS99" s="151"/>
      <c r="COT99" s="151"/>
      <c r="COU99" s="151"/>
      <c r="COV99" s="151"/>
      <c r="COW99" s="151"/>
      <c r="COX99" s="151"/>
      <c r="COY99" s="151"/>
      <c r="COZ99" s="151"/>
      <c r="CPA99" s="151"/>
      <c r="CPB99" s="151"/>
      <c r="CPC99" s="151"/>
      <c r="CPD99" s="151"/>
      <c r="CPE99" s="151"/>
      <c r="CPF99" s="151"/>
      <c r="CPG99" s="151"/>
      <c r="CPH99" s="151"/>
      <c r="CPI99" s="151"/>
      <c r="CPJ99" s="151"/>
      <c r="CPK99" s="151"/>
      <c r="CPL99" s="151"/>
      <c r="CPM99" s="151"/>
      <c r="CPN99" s="151"/>
      <c r="CPO99" s="151"/>
      <c r="CPP99" s="151"/>
      <c r="CPQ99" s="151"/>
      <c r="CPR99" s="151"/>
      <c r="CPS99" s="151"/>
      <c r="CPT99" s="151"/>
      <c r="CPU99" s="151"/>
      <c r="CPV99" s="151"/>
      <c r="CPW99" s="151"/>
      <c r="CPX99" s="151"/>
      <c r="CPY99" s="151"/>
      <c r="CPZ99" s="151"/>
      <c r="CQA99" s="151"/>
      <c r="CQB99" s="151"/>
      <c r="CQC99" s="151"/>
      <c r="CQD99" s="151"/>
      <c r="CQE99" s="151"/>
      <c r="CQF99" s="151"/>
      <c r="CQG99" s="151"/>
      <c r="CQH99" s="151"/>
      <c r="CQI99" s="151"/>
      <c r="CQJ99" s="151"/>
      <c r="CQK99" s="151"/>
      <c r="CQL99" s="151"/>
      <c r="CQM99" s="151"/>
      <c r="CQN99" s="151"/>
      <c r="CQO99" s="151"/>
      <c r="CQP99" s="151"/>
      <c r="CQQ99" s="151"/>
      <c r="CQR99" s="151"/>
      <c r="CQS99" s="151"/>
      <c r="CQT99" s="151"/>
      <c r="CQU99" s="151"/>
      <c r="CQV99" s="151"/>
      <c r="CQW99" s="151"/>
      <c r="CQX99" s="151"/>
      <c r="CQY99" s="151"/>
      <c r="CQZ99" s="151"/>
      <c r="CRA99" s="151"/>
      <c r="CRB99" s="151"/>
      <c r="CRC99" s="151"/>
      <c r="CRD99" s="151"/>
      <c r="CRE99" s="151"/>
      <c r="CRF99" s="151"/>
      <c r="CRG99" s="151"/>
      <c r="CRH99" s="151"/>
      <c r="CRI99" s="151"/>
      <c r="CRJ99" s="151"/>
      <c r="CRK99" s="151"/>
      <c r="CRL99" s="151"/>
      <c r="CRM99" s="151"/>
      <c r="CRN99" s="151"/>
      <c r="CRO99" s="151"/>
      <c r="CRP99" s="151"/>
      <c r="CRQ99" s="151"/>
      <c r="CRR99" s="151"/>
      <c r="CRS99" s="151"/>
      <c r="CRT99" s="151"/>
      <c r="CRU99" s="151"/>
      <c r="CRV99" s="151"/>
      <c r="CRW99" s="151"/>
      <c r="CRX99" s="151"/>
      <c r="CRY99" s="151"/>
      <c r="CRZ99" s="151"/>
      <c r="CSA99" s="151"/>
      <c r="CSB99" s="151"/>
      <c r="CSC99" s="151"/>
      <c r="CSD99" s="151"/>
      <c r="CSE99" s="151"/>
      <c r="CSF99" s="151"/>
      <c r="CSG99" s="151"/>
      <c r="CSH99" s="151"/>
      <c r="CSI99" s="151"/>
      <c r="CSJ99" s="151"/>
      <c r="CSK99" s="151"/>
      <c r="CSL99" s="151"/>
      <c r="CSM99" s="151"/>
      <c r="CSN99" s="151"/>
      <c r="CSO99" s="151"/>
      <c r="CSP99" s="151"/>
      <c r="CSQ99" s="151"/>
      <c r="CSR99" s="151"/>
      <c r="CSS99" s="151"/>
      <c r="CST99" s="151"/>
      <c r="CSU99" s="151"/>
      <c r="CSV99" s="151"/>
      <c r="CSW99" s="151"/>
      <c r="CSX99" s="151"/>
      <c r="CSY99" s="151"/>
      <c r="CSZ99" s="151"/>
      <c r="CTA99" s="151"/>
      <c r="CTB99" s="151"/>
      <c r="CTC99" s="151"/>
      <c r="CTD99" s="151"/>
      <c r="CTE99" s="151"/>
      <c r="CTF99" s="151"/>
      <c r="CTG99" s="151"/>
      <c r="CTH99" s="151"/>
      <c r="CTI99" s="151"/>
      <c r="CTJ99" s="151"/>
      <c r="CTK99" s="151"/>
      <c r="CTL99" s="151"/>
      <c r="CTM99" s="151"/>
      <c r="CTN99" s="151"/>
      <c r="CTO99" s="151"/>
      <c r="CTP99" s="151"/>
      <c r="CTQ99" s="151"/>
      <c r="CTR99" s="151"/>
      <c r="CTS99" s="151"/>
      <c r="CTT99" s="151"/>
      <c r="CTU99" s="151"/>
      <c r="CTV99" s="151"/>
      <c r="CTW99" s="151"/>
      <c r="CTX99" s="151"/>
      <c r="CTY99" s="151"/>
      <c r="CTZ99" s="151"/>
      <c r="CUA99" s="151"/>
      <c r="CUB99" s="151"/>
      <c r="CUC99" s="151"/>
      <c r="CUD99" s="151"/>
      <c r="CUE99" s="151"/>
      <c r="CUF99" s="151"/>
      <c r="CUG99" s="151"/>
      <c r="CUH99" s="151"/>
      <c r="CUI99" s="151"/>
      <c r="CUJ99" s="151"/>
      <c r="CUK99" s="151"/>
      <c r="CUL99" s="151"/>
      <c r="CUM99" s="151"/>
      <c r="CUN99" s="151"/>
      <c r="CUO99" s="151"/>
      <c r="CUP99" s="151"/>
      <c r="CUQ99" s="151"/>
      <c r="CUR99" s="151"/>
      <c r="CUS99" s="151"/>
      <c r="CUT99" s="151"/>
      <c r="CUU99" s="151"/>
      <c r="CUV99" s="151"/>
      <c r="CUW99" s="151"/>
      <c r="CUX99" s="151"/>
      <c r="CUY99" s="151"/>
      <c r="CUZ99" s="151"/>
      <c r="CVA99" s="151"/>
      <c r="CVB99" s="151"/>
      <c r="CVC99" s="151"/>
      <c r="CVD99" s="151"/>
      <c r="CVE99" s="151"/>
      <c r="CVF99" s="151"/>
      <c r="CVG99" s="151"/>
      <c r="CVH99" s="151"/>
      <c r="CVI99" s="151"/>
      <c r="CVJ99" s="151"/>
      <c r="CVK99" s="151"/>
      <c r="CVL99" s="151"/>
      <c r="CVM99" s="151"/>
      <c r="CVN99" s="151"/>
      <c r="CVO99" s="151"/>
      <c r="CVP99" s="151"/>
      <c r="CVQ99" s="151"/>
      <c r="CVR99" s="151"/>
      <c r="CVS99" s="151"/>
      <c r="CVT99" s="151"/>
      <c r="CVU99" s="151"/>
      <c r="CVV99" s="151"/>
      <c r="CVW99" s="151"/>
      <c r="CVX99" s="151"/>
      <c r="CVY99" s="151"/>
      <c r="CVZ99" s="151"/>
      <c r="CWA99" s="151"/>
      <c r="CWB99" s="151"/>
      <c r="CWC99" s="151"/>
      <c r="CWD99" s="151"/>
      <c r="CWE99" s="151"/>
      <c r="CWF99" s="151"/>
      <c r="CWG99" s="151"/>
      <c r="CWH99" s="151"/>
      <c r="CWI99" s="151"/>
      <c r="CWJ99" s="151"/>
      <c r="CWK99" s="151"/>
      <c r="CWL99" s="151"/>
      <c r="CWM99" s="151"/>
      <c r="CWN99" s="151"/>
      <c r="CWO99" s="151"/>
      <c r="CWP99" s="151"/>
      <c r="CWQ99" s="151"/>
      <c r="CWR99" s="151"/>
      <c r="CWS99" s="151"/>
      <c r="CWT99" s="151"/>
      <c r="CWU99" s="151"/>
      <c r="CWV99" s="151"/>
      <c r="CWW99" s="151"/>
      <c r="CWX99" s="151"/>
      <c r="CWY99" s="151"/>
      <c r="CWZ99" s="151"/>
      <c r="CXA99" s="151"/>
      <c r="CXB99" s="151"/>
      <c r="CXC99" s="151"/>
      <c r="CXD99" s="151"/>
      <c r="CXE99" s="151"/>
      <c r="CXF99" s="151"/>
      <c r="CXG99" s="151"/>
      <c r="CXH99" s="151"/>
      <c r="CXI99" s="151"/>
      <c r="CXJ99" s="151"/>
      <c r="CXK99" s="151"/>
      <c r="CXL99" s="151"/>
      <c r="CXM99" s="151"/>
      <c r="CXN99" s="151"/>
      <c r="CXO99" s="151"/>
      <c r="CXP99" s="151"/>
      <c r="CXQ99" s="151"/>
      <c r="CXR99" s="151"/>
      <c r="CXS99" s="151"/>
      <c r="CXT99" s="151"/>
      <c r="CXU99" s="151"/>
      <c r="CXV99" s="151"/>
      <c r="CXW99" s="151"/>
      <c r="CXX99" s="151"/>
      <c r="CXY99" s="151"/>
      <c r="CXZ99" s="151"/>
      <c r="CYA99" s="151"/>
      <c r="CYB99" s="151"/>
      <c r="CYC99" s="151"/>
      <c r="CYD99" s="151"/>
      <c r="CYE99" s="151"/>
      <c r="CYF99" s="151"/>
      <c r="CYG99" s="151"/>
      <c r="CYH99" s="151"/>
      <c r="CYI99" s="151"/>
      <c r="CYJ99" s="151"/>
      <c r="CYK99" s="151"/>
      <c r="CYL99" s="151"/>
      <c r="CYM99" s="151"/>
      <c r="CYN99" s="151"/>
      <c r="CYO99" s="151"/>
      <c r="CYP99" s="151"/>
      <c r="CYQ99" s="151"/>
      <c r="CYR99" s="151"/>
      <c r="CYS99" s="151"/>
      <c r="CYT99" s="151"/>
      <c r="CYU99" s="151"/>
      <c r="CYV99" s="151"/>
      <c r="CYW99" s="151"/>
      <c r="CYX99" s="151"/>
      <c r="CYY99" s="151"/>
      <c r="CYZ99" s="151"/>
      <c r="CZA99" s="151"/>
      <c r="CZB99" s="151"/>
      <c r="CZC99" s="151"/>
      <c r="CZD99" s="151"/>
      <c r="CZE99" s="151"/>
      <c r="CZF99" s="151"/>
      <c r="CZG99" s="151"/>
      <c r="CZH99" s="151"/>
      <c r="CZI99" s="151"/>
      <c r="CZJ99" s="151"/>
      <c r="CZK99" s="151"/>
      <c r="CZL99" s="151"/>
      <c r="CZM99" s="151"/>
      <c r="CZN99" s="151"/>
      <c r="CZO99" s="151"/>
      <c r="CZP99" s="151"/>
      <c r="CZQ99" s="151"/>
      <c r="CZR99" s="151"/>
      <c r="CZS99" s="151"/>
      <c r="CZT99" s="151"/>
      <c r="CZU99" s="151"/>
      <c r="CZV99" s="151"/>
      <c r="CZW99" s="151"/>
      <c r="CZX99" s="151"/>
      <c r="CZY99" s="151"/>
      <c r="CZZ99" s="151"/>
      <c r="DAA99" s="151"/>
      <c r="DAB99" s="151"/>
      <c r="DAC99" s="151"/>
      <c r="DAD99" s="151"/>
      <c r="DAE99" s="151"/>
      <c r="DAF99" s="151"/>
      <c r="DAG99" s="151"/>
      <c r="DAH99" s="151"/>
      <c r="DAI99" s="151"/>
      <c r="DAJ99" s="151"/>
      <c r="DAK99" s="151"/>
      <c r="DAL99" s="151"/>
      <c r="DAM99" s="151"/>
      <c r="DAN99" s="151"/>
      <c r="DAO99" s="151"/>
      <c r="DAP99" s="151"/>
      <c r="DAQ99" s="151"/>
      <c r="DAR99" s="151"/>
      <c r="DAS99" s="151"/>
      <c r="DAT99" s="151"/>
      <c r="DAU99" s="151"/>
      <c r="DAV99" s="151"/>
      <c r="DAW99" s="151"/>
      <c r="DAX99" s="151"/>
      <c r="DAY99" s="151"/>
      <c r="DAZ99" s="151"/>
      <c r="DBA99" s="151"/>
      <c r="DBB99" s="151"/>
      <c r="DBC99" s="151"/>
      <c r="DBD99" s="151"/>
      <c r="DBE99" s="151"/>
      <c r="DBF99" s="151"/>
      <c r="DBG99" s="151"/>
      <c r="DBH99" s="151"/>
      <c r="DBI99" s="151"/>
      <c r="DBJ99" s="151"/>
      <c r="DBK99" s="151"/>
      <c r="DBL99" s="151"/>
      <c r="DBM99" s="151"/>
      <c r="DBN99" s="151"/>
      <c r="DBO99" s="151"/>
      <c r="DBP99" s="151"/>
      <c r="DBQ99" s="151"/>
      <c r="DBR99" s="151"/>
      <c r="DBS99" s="151"/>
      <c r="DBT99" s="151"/>
      <c r="DBU99" s="151"/>
      <c r="DBV99" s="151"/>
      <c r="DBW99" s="151"/>
      <c r="DBX99" s="151"/>
      <c r="DBY99" s="151"/>
      <c r="DBZ99" s="151"/>
      <c r="DCA99" s="151"/>
      <c r="DCB99" s="151"/>
      <c r="DCC99" s="151"/>
      <c r="DCD99" s="151"/>
      <c r="DCE99" s="151"/>
      <c r="DCF99" s="151"/>
      <c r="DCG99" s="151"/>
      <c r="DCH99" s="151"/>
      <c r="DCI99" s="151"/>
      <c r="DCJ99" s="151"/>
      <c r="DCK99" s="151"/>
      <c r="DCL99" s="151"/>
      <c r="DCM99" s="151"/>
      <c r="DCN99" s="151"/>
      <c r="DCO99" s="151"/>
      <c r="DCP99" s="151"/>
      <c r="DCQ99" s="151"/>
      <c r="DCR99" s="151"/>
      <c r="DCS99" s="151"/>
      <c r="DCT99" s="151"/>
      <c r="DCU99" s="151"/>
      <c r="DCV99" s="151"/>
      <c r="DCW99" s="151"/>
      <c r="DCX99" s="151"/>
      <c r="DCY99" s="151"/>
      <c r="DCZ99" s="151"/>
      <c r="DDA99" s="151"/>
      <c r="DDB99" s="151"/>
      <c r="DDC99" s="151"/>
      <c r="DDD99" s="151"/>
      <c r="DDE99" s="151"/>
      <c r="DDF99" s="151"/>
      <c r="DDG99" s="151"/>
      <c r="DDH99" s="151"/>
      <c r="DDI99" s="151"/>
      <c r="DDJ99" s="151"/>
      <c r="DDK99" s="151"/>
      <c r="DDL99" s="151"/>
      <c r="DDM99" s="151"/>
      <c r="DDN99" s="151"/>
      <c r="DDO99" s="151"/>
      <c r="DDP99" s="151"/>
      <c r="DDQ99" s="151"/>
      <c r="DDR99" s="151"/>
      <c r="DDS99" s="151"/>
      <c r="DDT99" s="151"/>
      <c r="DDU99" s="151"/>
      <c r="DDV99" s="151"/>
      <c r="DDW99" s="151"/>
      <c r="DDX99" s="151"/>
      <c r="DDY99" s="151"/>
      <c r="DDZ99" s="151"/>
      <c r="DEA99" s="151"/>
      <c r="DEB99" s="151"/>
      <c r="DEC99" s="151"/>
      <c r="DED99" s="151"/>
      <c r="DEE99" s="151"/>
      <c r="DEF99" s="151"/>
      <c r="DEG99" s="151"/>
      <c r="DEH99" s="151"/>
      <c r="DEI99" s="151"/>
      <c r="DEJ99" s="151"/>
      <c r="DEK99" s="151"/>
      <c r="DEL99" s="151"/>
      <c r="DEM99" s="151"/>
      <c r="DEN99" s="151"/>
      <c r="DEO99" s="151"/>
      <c r="DEP99" s="151"/>
      <c r="DEQ99" s="151"/>
      <c r="DER99" s="151"/>
      <c r="DES99" s="151"/>
      <c r="DET99" s="151"/>
      <c r="DEU99" s="151"/>
      <c r="DEV99" s="151"/>
      <c r="DEW99" s="151"/>
      <c r="DEX99" s="151"/>
      <c r="DEY99" s="151"/>
      <c r="DEZ99" s="151"/>
      <c r="DFA99" s="151"/>
      <c r="DFB99" s="151"/>
      <c r="DFC99" s="151"/>
      <c r="DFD99" s="151"/>
      <c r="DFE99" s="151"/>
      <c r="DFF99" s="151"/>
      <c r="DFG99" s="151"/>
      <c r="DFH99" s="151"/>
      <c r="DFI99" s="151"/>
      <c r="DFJ99" s="151"/>
      <c r="DFK99" s="151"/>
      <c r="DFL99" s="151"/>
      <c r="DFM99" s="151"/>
      <c r="DFN99" s="151"/>
      <c r="DFO99" s="151"/>
      <c r="DFP99" s="151"/>
      <c r="DFQ99" s="151"/>
      <c r="DFR99" s="151"/>
      <c r="DFS99" s="151"/>
      <c r="DFT99" s="151"/>
      <c r="DFU99" s="151"/>
      <c r="DFV99" s="151"/>
      <c r="DFW99" s="151"/>
      <c r="DFX99" s="151"/>
      <c r="DFY99" s="151"/>
      <c r="DFZ99" s="151"/>
      <c r="DGA99" s="151"/>
      <c r="DGB99" s="151"/>
      <c r="DGC99" s="151"/>
      <c r="DGD99" s="151"/>
      <c r="DGE99" s="151"/>
      <c r="DGF99" s="151"/>
      <c r="DGG99" s="151"/>
      <c r="DGH99" s="151"/>
      <c r="DGI99" s="151"/>
      <c r="DGJ99" s="151"/>
      <c r="DGK99" s="151"/>
      <c r="DGL99" s="151"/>
      <c r="DGM99" s="151"/>
      <c r="DGN99" s="151"/>
      <c r="DGO99" s="151"/>
      <c r="DGP99" s="151"/>
      <c r="DGQ99" s="151"/>
      <c r="DGR99" s="151"/>
      <c r="DGS99" s="151"/>
      <c r="DGT99" s="151"/>
      <c r="DGU99" s="151"/>
      <c r="DGV99" s="151"/>
      <c r="DGW99" s="151"/>
      <c r="DGX99" s="151"/>
      <c r="DGY99" s="151"/>
      <c r="DGZ99" s="151"/>
      <c r="DHA99" s="151"/>
      <c r="DHB99" s="151"/>
      <c r="DHC99" s="151"/>
      <c r="DHD99" s="151"/>
      <c r="DHE99" s="151"/>
      <c r="DHF99" s="151"/>
      <c r="DHG99" s="151"/>
      <c r="DHH99" s="151"/>
      <c r="DHI99" s="151"/>
      <c r="DHJ99" s="151"/>
      <c r="DHK99" s="151"/>
      <c r="DHL99" s="151"/>
      <c r="DHM99" s="151"/>
      <c r="DHN99" s="151"/>
      <c r="DHO99" s="151"/>
      <c r="DHP99" s="151"/>
      <c r="DHQ99" s="151"/>
      <c r="DHR99" s="151"/>
      <c r="DHS99" s="151"/>
      <c r="DHT99" s="151"/>
      <c r="DHU99" s="151"/>
      <c r="DHV99" s="151"/>
      <c r="DHW99" s="151"/>
      <c r="DHX99" s="151"/>
      <c r="DHY99" s="151"/>
      <c r="DHZ99" s="151"/>
      <c r="DIA99" s="151"/>
      <c r="DIB99" s="151"/>
      <c r="DIC99" s="151"/>
      <c r="DID99" s="151"/>
      <c r="DIE99" s="151"/>
      <c r="DIF99" s="151"/>
      <c r="DIG99" s="151"/>
      <c r="DIH99" s="151"/>
      <c r="DII99" s="151"/>
      <c r="DIJ99" s="151"/>
      <c r="DIK99" s="151"/>
      <c r="DIL99" s="151"/>
      <c r="DIM99" s="151"/>
      <c r="DIN99" s="151"/>
      <c r="DIO99" s="151"/>
      <c r="DIP99" s="151"/>
      <c r="DIQ99" s="151"/>
      <c r="DIR99" s="151"/>
      <c r="DIS99" s="151"/>
      <c r="DIT99" s="151"/>
      <c r="DIU99" s="151"/>
      <c r="DIV99" s="151"/>
      <c r="DIW99" s="151"/>
      <c r="DIX99" s="151"/>
      <c r="DIY99" s="151"/>
      <c r="DIZ99" s="151"/>
      <c r="DJA99" s="151"/>
      <c r="DJB99" s="151"/>
      <c r="DJC99" s="151"/>
      <c r="DJD99" s="151"/>
      <c r="DJE99" s="151"/>
      <c r="DJF99" s="151"/>
      <c r="DJG99" s="151"/>
      <c r="DJH99" s="151"/>
      <c r="DJI99" s="151"/>
      <c r="DJJ99" s="151"/>
      <c r="DJK99" s="151"/>
      <c r="DJL99" s="151"/>
      <c r="DJM99" s="151"/>
      <c r="DJN99" s="151"/>
      <c r="DJO99" s="151"/>
      <c r="DJP99" s="151"/>
      <c r="DJQ99" s="151"/>
      <c r="DJR99" s="151"/>
      <c r="DJS99" s="151"/>
      <c r="DJT99" s="151"/>
      <c r="DJU99" s="151"/>
      <c r="DJV99" s="151"/>
      <c r="DJW99" s="151"/>
      <c r="DJX99" s="151"/>
      <c r="DJY99" s="151"/>
      <c r="DJZ99" s="151"/>
      <c r="DKA99" s="151"/>
      <c r="DKB99" s="151"/>
      <c r="DKC99" s="151"/>
      <c r="DKD99" s="151"/>
      <c r="DKE99" s="151"/>
      <c r="DKF99" s="151"/>
      <c r="DKG99" s="151"/>
      <c r="DKH99" s="151"/>
      <c r="DKI99" s="151"/>
      <c r="DKJ99" s="151"/>
      <c r="DKK99" s="151"/>
      <c r="DKL99" s="151"/>
      <c r="DKM99" s="151"/>
      <c r="DKN99" s="151"/>
      <c r="DKO99" s="151"/>
      <c r="DKP99" s="151"/>
      <c r="DKQ99" s="151"/>
      <c r="DKR99" s="151"/>
      <c r="DKS99" s="151"/>
      <c r="DKT99" s="151"/>
      <c r="DKU99" s="151"/>
      <c r="DKV99" s="151"/>
      <c r="DKW99" s="151"/>
      <c r="DKX99" s="151"/>
      <c r="DKY99" s="151"/>
      <c r="DKZ99" s="151"/>
      <c r="DLA99" s="151"/>
      <c r="DLB99" s="151"/>
      <c r="DLC99" s="151"/>
      <c r="DLD99" s="151"/>
      <c r="DLE99" s="151"/>
      <c r="DLF99" s="151"/>
      <c r="DLG99" s="151"/>
      <c r="DLH99" s="151"/>
      <c r="DLI99" s="151"/>
      <c r="DLJ99" s="151"/>
      <c r="DLK99" s="151"/>
      <c r="DLL99" s="151"/>
      <c r="DLM99" s="151"/>
      <c r="DLN99" s="151"/>
      <c r="DLO99" s="151"/>
      <c r="DLP99" s="151"/>
      <c r="DLQ99" s="151"/>
      <c r="DLR99" s="151"/>
      <c r="DLS99" s="151"/>
      <c r="DLT99" s="151"/>
      <c r="DLU99" s="151"/>
      <c r="DLV99" s="151"/>
      <c r="DLW99" s="151"/>
      <c r="DLX99" s="151"/>
      <c r="DLY99" s="151"/>
      <c r="DLZ99" s="151"/>
      <c r="DMA99" s="151"/>
      <c r="DMB99" s="151"/>
      <c r="DMC99" s="151"/>
      <c r="DMD99" s="151"/>
      <c r="DME99" s="151"/>
      <c r="DMF99" s="151"/>
      <c r="DMG99" s="151"/>
      <c r="DMH99" s="151"/>
      <c r="DMI99" s="151"/>
      <c r="DMJ99" s="151"/>
      <c r="DMK99" s="151"/>
      <c r="DML99" s="151"/>
      <c r="DMM99" s="151"/>
      <c r="DMN99" s="151"/>
      <c r="DMO99" s="151"/>
      <c r="DMP99" s="151"/>
      <c r="DMQ99" s="151"/>
      <c r="DMR99" s="151"/>
      <c r="DMS99" s="151"/>
      <c r="DMT99" s="151"/>
      <c r="DMU99" s="151"/>
      <c r="DMV99" s="151"/>
      <c r="DMW99" s="151"/>
      <c r="DMX99" s="151"/>
      <c r="DMY99" s="151"/>
      <c r="DMZ99" s="151"/>
      <c r="DNA99" s="151"/>
      <c r="DNB99" s="151"/>
      <c r="DNC99" s="151"/>
      <c r="DND99" s="151"/>
      <c r="DNE99" s="151"/>
      <c r="DNF99" s="151"/>
      <c r="DNG99" s="151"/>
      <c r="DNH99" s="151"/>
      <c r="DNI99" s="151"/>
      <c r="DNJ99" s="151"/>
      <c r="DNK99" s="151"/>
      <c r="DNL99" s="151"/>
      <c r="DNM99" s="151"/>
      <c r="DNN99" s="151"/>
      <c r="DNO99" s="151"/>
      <c r="DNP99" s="151"/>
      <c r="DNQ99" s="151"/>
      <c r="DNR99" s="151"/>
      <c r="DNS99" s="151"/>
      <c r="DNT99" s="151"/>
      <c r="DNU99" s="151"/>
      <c r="DNV99" s="151"/>
      <c r="DNW99" s="151"/>
      <c r="DNX99" s="151"/>
      <c r="DNY99" s="151"/>
      <c r="DNZ99" s="151"/>
      <c r="DOA99" s="151"/>
      <c r="DOB99" s="151"/>
      <c r="DOC99" s="151"/>
      <c r="DOD99" s="151"/>
      <c r="DOE99" s="151"/>
      <c r="DOF99" s="151"/>
      <c r="DOG99" s="151"/>
      <c r="DOH99" s="151"/>
      <c r="DOI99" s="151"/>
      <c r="DOJ99" s="151"/>
      <c r="DOK99" s="151"/>
      <c r="DOL99" s="151"/>
      <c r="DOM99" s="151"/>
      <c r="DON99" s="151"/>
      <c r="DOO99" s="151"/>
      <c r="DOP99" s="151"/>
      <c r="DOQ99" s="151"/>
      <c r="DOR99" s="151"/>
      <c r="DOS99" s="151"/>
      <c r="DOT99" s="151"/>
      <c r="DOU99" s="151"/>
      <c r="DOV99" s="151"/>
      <c r="DOW99" s="151"/>
      <c r="DOX99" s="151"/>
      <c r="DOY99" s="151"/>
      <c r="DOZ99" s="151"/>
      <c r="DPA99" s="151"/>
      <c r="DPB99" s="151"/>
      <c r="DPC99" s="151"/>
      <c r="DPD99" s="151"/>
      <c r="DPE99" s="151"/>
      <c r="DPF99" s="151"/>
      <c r="DPG99" s="151"/>
      <c r="DPH99" s="151"/>
      <c r="DPI99" s="151"/>
      <c r="DPJ99" s="151"/>
      <c r="DPK99" s="151"/>
      <c r="DPL99" s="151"/>
      <c r="DPM99" s="151"/>
      <c r="DPN99" s="151"/>
      <c r="DPO99" s="151"/>
      <c r="DPP99" s="151"/>
      <c r="DPQ99" s="151"/>
      <c r="DPR99" s="151"/>
      <c r="DPS99" s="151"/>
      <c r="DPT99" s="151"/>
      <c r="DPU99" s="151"/>
      <c r="DPV99" s="151"/>
      <c r="DPW99" s="151"/>
      <c r="DPX99" s="151"/>
      <c r="DPY99" s="151"/>
      <c r="DPZ99" s="151"/>
      <c r="DQA99" s="151"/>
      <c r="DQB99" s="151"/>
      <c r="DQC99" s="151"/>
      <c r="DQD99" s="151"/>
      <c r="DQE99" s="151"/>
      <c r="DQF99" s="151"/>
      <c r="DQG99" s="151"/>
      <c r="DQH99" s="151"/>
      <c r="DQI99" s="151"/>
      <c r="DQJ99" s="151"/>
      <c r="DQK99" s="151"/>
      <c r="DQL99" s="151"/>
      <c r="DQM99" s="151"/>
      <c r="DQN99" s="151"/>
      <c r="DQO99" s="151"/>
      <c r="DQP99" s="151"/>
      <c r="DQQ99" s="151"/>
      <c r="DQR99" s="151"/>
      <c r="DQS99" s="151"/>
      <c r="DQT99" s="151"/>
      <c r="DQU99" s="151"/>
      <c r="DQV99" s="151"/>
      <c r="DQW99" s="151"/>
      <c r="DQX99" s="151"/>
      <c r="DQY99" s="151"/>
      <c r="DQZ99" s="151"/>
      <c r="DRA99" s="151"/>
      <c r="DRB99" s="151"/>
      <c r="DRC99" s="151"/>
      <c r="DRD99" s="151"/>
      <c r="DRE99" s="151"/>
      <c r="DRF99" s="151"/>
      <c r="DRG99" s="151"/>
      <c r="DRH99" s="151"/>
      <c r="DRI99" s="151"/>
      <c r="DRJ99" s="151"/>
      <c r="DRK99" s="151"/>
      <c r="DRL99" s="151"/>
      <c r="DRM99" s="151"/>
      <c r="DRN99" s="151"/>
      <c r="DRO99" s="151"/>
      <c r="DRP99" s="151"/>
      <c r="DRQ99" s="151"/>
      <c r="DRR99" s="151"/>
      <c r="DRS99" s="151"/>
      <c r="DRT99" s="151"/>
      <c r="DRU99" s="151"/>
      <c r="DRV99" s="151"/>
      <c r="DRW99" s="151"/>
      <c r="DRX99" s="151"/>
      <c r="DRY99" s="151"/>
      <c r="DRZ99" s="151"/>
      <c r="DSA99" s="151"/>
      <c r="DSB99" s="151"/>
      <c r="DSC99" s="151"/>
      <c r="DSD99" s="151"/>
      <c r="DSE99" s="151"/>
      <c r="DSF99" s="151"/>
      <c r="DSG99" s="151"/>
      <c r="DSH99" s="151"/>
      <c r="DSI99" s="151"/>
      <c r="DSJ99" s="151"/>
      <c r="DSK99" s="151"/>
      <c r="DSL99" s="151"/>
      <c r="DSM99" s="151"/>
      <c r="DSN99" s="151"/>
      <c r="DSO99" s="151"/>
      <c r="DSP99" s="151"/>
      <c r="DSQ99" s="151"/>
      <c r="DSR99" s="151"/>
      <c r="DSS99" s="151"/>
      <c r="DST99" s="151"/>
      <c r="DSU99" s="151"/>
      <c r="DSV99" s="151"/>
      <c r="DSW99" s="151"/>
      <c r="DSX99" s="151"/>
      <c r="DSY99" s="151"/>
      <c r="DSZ99" s="151"/>
      <c r="DTA99" s="151"/>
      <c r="DTB99" s="151"/>
      <c r="DTC99" s="151"/>
      <c r="DTD99" s="151"/>
      <c r="DTE99" s="151"/>
      <c r="DTF99" s="151"/>
      <c r="DTG99" s="151"/>
      <c r="DTH99" s="151"/>
      <c r="DTI99" s="151"/>
      <c r="DTJ99" s="151"/>
      <c r="DTK99" s="151"/>
      <c r="DTL99" s="151"/>
      <c r="DTM99" s="151"/>
      <c r="DTN99" s="151"/>
      <c r="DTO99" s="151"/>
      <c r="DTP99" s="151"/>
      <c r="DTQ99" s="151"/>
      <c r="DTR99" s="151"/>
      <c r="DTS99" s="151"/>
      <c r="DTT99" s="151"/>
      <c r="DTU99" s="151"/>
      <c r="DTV99" s="151"/>
      <c r="DTW99" s="151"/>
      <c r="DTX99" s="151"/>
      <c r="DTY99" s="151"/>
      <c r="DTZ99" s="151"/>
      <c r="DUA99" s="151"/>
      <c r="DUB99" s="151"/>
      <c r="DUC99" s="151"/>
      <c r="DUD99" s="151"/>
      <c r="DUE99" s="151"/>
      <c r="DUF99" s="151"/>
      <c r="DUG99" s="151"/>
      <c r="DUH99" s="151"/>
      <c r="DUI99" s="151"/>
      <c r="DUJ99" s="151"/>
      <c r="DUK99" s="151"/>
      <c r="DUL99" s="151"/>
      <c r="DUM99" s="151"/>
      <c r="DUN99" s="151"/>
      <c r="DUO99" s="151"/>
      <c r="DUP99" s="151"/>
      <c r="DUQ99" s="151"/>
      <c r="DUR99" s="151"/>
      <c r="DUS99" s="151"/>
      <c r="DUT99" s="151"/>
      <c r="DUU99" s="151"/>
      <c r="DUV99" s="151"/>
      <c r="DUW99" s="151"/>
      <c r="DUX99" s="151"/>
      <c r="DUY99" s="151"/>
      <c r="DUZ99" s="151"/>
      <c r="DVA99" s="151"/>
      <c r="DVB99" s="151"/>
      <c r="DVC99" s="151"/>
      <c r="DVD99" s="151"/>
      <c r="DVE99" s="151"/>
      <c r="DVF99" s="151"/>
      <c r="DVG99" s="151"/>
      <c r="DVH99" s="151"/>
      <c r="DVI99" s="151"/>
      <c r="DVJ99" s="151"/>
      <c r="DVK99" s="151"/>
      <c r="DVL99" s="151"/>
      <c r="DVM99" s="151"/>
      <c r="DVN99" s="151"/>
      <c r="DVO99" s="151"/>
      <c r="DVP99" s="151"/>
      <c r="DVQ99" s="151"/>
      <c r="DVR99" s="151"/>
      <c r="DVS99" s="151"/>
      <c r="DVT99" s="151"/>
      <c r="DVU99" s="151"/>
      <c r="DVV99" s="151"/>
      <c r="DVW99" s="151"/>
      <c r="DVX99" s="151"/>
      <c r="DVY99" s="151"/>
      <c r="DVZ99" s="151"/>
      <c r="DWA99" s="151"/>
      <c r="DWB99" s="151"/>
      <c r="DWC99" s="151"/>
      <c r="DWD99" s="151"/>
      <c r="DWE99" s="151"/>
      <c r="DWF99" s="151"/>
      <c r="DWG99" s="151"/>
      <c r="DWH99" s="151"/>
      <c r="DWI99" s="151"/>
      <c r="DWJ99" s="151"/>
      <c r="DWK99" s="151"/>
      <c r="DWL99" s="151"/>
      <c r="DWM99" s="151"/>
      <c r="DWN99" s="151"/>
      <c r="DWO99" s="151"/>
      <c r="DWP99" s="151"/>
      <c r="DWQ99" s="151"/>
      <c r="DWR99" s="151"/>
      <c r="DWS99" s="151"/>
      <c r="DWT99" s="151"/>
      <c r="DWU99" s="151"/>
      <c r="DWV99" s="151"/>
      <c r="DWW99" s="151"/>
      <c r="DWX99" s="151"/>
      <c r="DWY99" s="151"/>
      <c r="DWZ99" s="151"/>
      <c r="DXA99" s="151"/>
      <c r="DXB99" s="151"/>
      <c r="DXC99" s="151"/>
      <c r="DXD99" s="151"/>
      <c r="DXE99" s="151"/>
      <c r="DXF99" s="151"/>
      <c r="DXG99" s="151"/>
      <c r="DXH99" s="151"/>
      <c r="DXI99" s="151"/>
      <c r="DXJ99" s="151"/>
      <c r="DXK99" s="151"/>
      <c r="DXL99" s="151"/>
      <c r="DXM99" s="151"/>
      <c r="DXN99" s="151"/>
      <c r="DXO99" s="151"/>
      <c r="DXP99" s="151"/>
      <c r="DXQ99" s="151"/>
      <c r="DXR99" s="151"/>
      <c r="DXS99" s="151"/>
      <c r="DXT99" s="151"/>
      <c r="DXU99" s="151"/>
      <c r="DXV99" s="151"/>
      <c r="DXW99" s="151"/>
      <c r="DXX99" s="151"/>
      <c r="DXY99" s="151"/>
      <c r="DXZ99" s="151"/>
      <c r="DYA99" s="151"/>
      <c r="DYB99" s="151"/>
      <c r="DYC99" s="151"/>
      <c r="DYD99" s="151"/>
      <c r="DYE99" s="151"/>
      <c r="DYF99" s="151"/>
      <c r="DYG99" s="151"/>
      <c r="DYH99" s="151"/>
      <c r="DYI99" s="151"/>
      <c r="DYJ99" s="151"/>
      <c r="DYK99" s="151"/>
      <c r="DYL99" s="151"/>
      <c r="DYM99" s="151"/>
      <c r="DYN99" s="151"/>
      <c r="DYO99" s="151"/>
      <c r="DYP99" s="151"/>
      <c r="DYQ99" s="151"/>
      <c r="DYR99" s="151"/>
      <c r="DYS99" s="151"/>
      <c r="DYT99" s="151"/>
      <c r="DYU99" s="151"/>
      <c r="DYV99" s="151"/>
      <c r="DYW99" s="151"/>
      <c r="DYX99" s="151"/>
      <c r="DYY99" s="151"/>
      <c r="DYZ99" s="151"/>
      <c r="DZA99" s="151"/>
      <c r="DZB99" s="151"/>
      <c r="DZC99" s="151"/>
      <c r="DZD99" s="151"/>
      <c r="DZE99" s="151"/>
      <c r="DZF99" s="151"/>
      <c r="DZG99" s="151"/>
      <c r="DZH99" s="151"/>
      <c r="DZI99" s="151"/>
      <c r="DZJ99" s="151"/>
      <c r="DZK99" s="151"/>
      <c r="DZL99" s="151"/>
      <c r="DZM99" s="151"/>
      <c r="DZN99" s="151"/>
      <c r="DZO99" s="151"/>
      <c r="DZP99" s="151"/>
      <c r="DZQ99" s="151"/>
      <c r="DZR99" s="151"/>
      <c r="DZS99" s="151"/>
      <c r="DZT99" s="151"/>
      <c r="DZU99" s="151"/>
      <c r="DZV99" s="151"/>
      <c r="DZW99" s="151"/>
      <c r="DZX99" s="151"/>
      <c r="DZY99" s="151"/>
      <c r="DZZ99" s="151"/>
      <c r="EAA99" s="151"/>
      <c r="EAB99" s="151"/>
      <c r="EAC99" s="151"/>
      <c r="EAD99" s="151"/>
      <c r="EAE99" s="151"/>
      <c r="EAF99" s="151"/>
      <c r="EAG99" s="151"/>
      <c r="EAH99" s="151"/>
      <c r="EAI99" s="151"/>
      <c r="EAJ99" s="151"/>
      <c r="EAK99" s="151"/>
      <c r="EAL99" s="151"/>
      <c r="EAM99" s="151"/>
      <c r="EAN99" s="151"/>
      <c r="EAO99" s="151"/>
      <c r="EAP99" s="151"/>
      <c r="EAQ99" s="151"/>
      <c r="EAR99" s="151"/>
      <c r="EAS99" s="151"/>
      <c r="EAT99" s="151"/>
      <c r="EAU99" s="151"/>
      <c r="EAV99" s="151"/>
      <c r="EAW99" s="151"/>
      <c r="EAX99" s="151"/>
      <c r="EAY99" s="151"/>
      <c r="EAZ99" s="151"/>
      <c r="EBA99" s="151"/>
      <c r="EBB99" s="151"/>
      <c r="EBC99" s="151"/>
      <c r="EBD99" s="151"/>
      <c r="EBE99" s="151"/>
      <c r="EBF99" s="151"/>
      <c r="EBG99" s="151"/>
      <c r="EBH99" s="151"/>
      <c r="EBI99" s="151"/>
      <c r="EBJ99" s="151"/>
      <c r="EBK99" s="151"/>
      <c r="EBL99" s="151"/>
      <c r="EBM99" s="151"/>
      <c r="EBN99" s="151"/>
      <c r="EBO99" s="151"/>
      <c r="EBP99" s="151"/>
      <c r="EBQ99" s="151"/>
      <c r="EBR99" s="151"/>
      <c r="EBS99" s="151"/>
      <c r="EBT99" s="151"/>
      <c r="EBU99" s="151"/>
      <c r="EBV99" s="151"/>
      <c r="EBW99" s="151"/>
      <c r="EBX99" s="151"/>
      <c r="EBY99" s="151"/>
      <c r="EBZ99" s="151"/>
      <c r="ECA99" s="151"/>
      <c r="ECB99" s="151"/>
      <c r="ECC99" s="151"/>
      <c r="ECD99" s="151"/>
      <c r="ECE99" s="151"/>
      <c r="ECF99" s="151"/>
      <c r="ECG99" s="151"/>
      <c r="ECH99" s="151"/>
      <c r="ECI99" s="151"/>
      <c r="ECJ99" s="151"/>
      <c r="ECK99" s="151"/>
      <c r="ECL99" s="151"/>
      <c r="ECM99" s="151"/>
      <c r="ECN99" s="151"/>
      <c r="ECO99" s="151"/>
      <c r="ECP99" s="151"/>
      <c r="ECQ99" s="151"/>
      <c r="ECR99" s="151"/>
      <c r="ECS99" s="151"/>
      <c r="ECT99" s="151"/>
      <c r="ECU99" s="151"/>
      <c r="ECV99" s="151"/>
      <c r="ECW99" s="151"/>
      <c r="ECX99" s="151"/>
      <c r="ECY99" s="151"/>
      <c r="ECZ99" s="151"/>
      <c r="EDA99" s="151"/>
      <c r="EDB99" s="151"/>
      <c r="EDC99" s="151"/>
      <c r="EDD99" s="151"/>
      <c r="EDE99" s="151"/>
      <c r="EDF99" s="151"/>
      <c r="EDG99" s="151"/>
      <c r="EDH99" s="151"/>
      <c r="EDI99" s="151"/>
      <c r="EDJ99" s="151"/>
      <c r="EDK99" s="151"/>
      <c r="EDL99" s="151"/>
      <c r="EDM99" s="151"/>
      <c r="EDN99" s="151"/>
      <c r="EDO99" s="151"/>
      <c r="EDP99" s="151"/>
      <c r="EDQ99" s="151"/>
      <c r="EDR99" s="151"/>
      <c r="EDS99" s="151"/>
      <c r="EDT99" s="151"/>
      <c r="EDU99" s="151"/>
      <c r="EDV99" s="151"/>
      <c r="EDW99" s="151"/>
      <c r="EDX99" s="151"/>
      <c r="EDY99" s="151"/>
      <c r="EDZ99" s="151"/>
      <c r="EEA99" s="151"/>
      <c r="EEB99" s="151"/>
      <c r="EEC99" s="151"/>
      <c r="EED99" s="151"/>
      <c r="EEE99" s="151"/>
      <c r="EEF99" s="151"/>
      <c r="EEG99" s="151"/>
      <c r="EEH99" s="151"/>
      <c r="EEI99" s="151"/>
      <c r="EEJ99" s="151"/>
      <c r="EEK99" s="151"/>
      <c r="EEL99" s="151"/>
      <c r="EEM99" s="151"/>
      <c r="EEN99" s="151"/>
      <c r="EEO99" s="151"/>
      <c r="EEP99" s="151"/>
      <c r="EEQ99" s="151"/>
      <c r="EER99" s="151"/>
      <c r="EES99" s="151"/>
      <c r="EET99" s="151"/>
      <c r="EEU99" s="151"/>
      <c r="EEV99" s="151"/>
      <c r="EEW99" s="151"/>
      <c r="EEX99" s="151"/>
      <c r="EEY99" s="151"/>
      <c r="EEZ99" s="151"/>
      <c r="EFA99" s="151"/>
      <c r="EFB99" s="151"/>
      <c r="EFC99" s="151"/>
      <c r="EFD99" s="151"/>
      <c r="EFE99" s="151"/>
      <c r="EFF99" s="151"/>
      <c r="EFG99" s="151"/>
      <c r="EFH99" s="151"/>
      <c r="EFI99" s="151"/>
      <c r="EFJ99" s="151"/>
      <c r="EFK99" s="151"/>
      <c r="EFL99" s="151"/>
      <c r="EFM99" s="151"/>
      <c r="EFN99" s="151"/>
      <c r="EFO99" s="151"/>
      <c r="EFP99" s="151"/>
      <c r="EFQ99" s="151"/>
      <c r="EFR99" s="151"/>
      <c r="EFS99" s="151"/>
      <c r="EFT99" s="151"/>
      <c r="EFU99" s="151"/>
      <c r="EFV99" s="151"/>
      <c r="EFW99" s="151"/>
      <c r="EFX99" s="151"/>
      <c r="EFY99" s="151"/>
      <c r="EFZ99" s="151"/>
      <c r="EGA99" s="151"/>
      <c r="EGB99" s="151"/>
      <c r="EGC99" s="151"/>
      <c r="EGD99" s="151"/>
      <c r="EGE99" s="151"/>
      <c r="EGF99" s="151"/>
      <c r="EGG99" s="151"/>
      <c r="EGH99" s="151"/>
      <c r="EGI99" s="151"/>
      <c r="EGJ99" s="151"/>
      <c r="EGK99" s="151"/>
      <c r="EGL99" s="151"/>
      <c r="EGM99" s="151"/>
      <c r="EGN99" s="151"/>
      <c r="EGO99" s="151"/>
      <c r="EGP99" s="151"/>
      <c r="EGQ99" s="151"/>
      <c r="EGR99" s="151"/>
      <c r="EGS99" s="151"/>
      <c r="EGT99" s="151"/>
      <c r="EGU99" s="151"/>
      <c r="EGV99" s="151"/>
      <c r="EGW99" s="151"/>
      <c r="EGX99" s="151"/>
      <c r="EGY99" s="151"/>
      <c r="EGZ99" s="151"/>
      <c r="EHA99" s="151"/>
      <c r="EHB99" s="151"/>
      <c r="EHC99" s="151"/>
      <c r="EHD99" s="151"/>
      <c r="EHE99" s="151"/>
      <c r="EHF99" s="151"/>
      <c r="EHG99" s="151"/>
      <c r="EHH99" s="151"/>
      <c r="EHI99" s="151"/>
      <c r="EHJ99" s="151"/>
      <c r="EHK99" s="151"/>
      <c r="EHL99" s="151"/>
      <c r="EHM99" s="151"/>
      <c r="EHN99" s="151"/>
      <c r="EHO99" s="151"/>
      <c r="EHP99" s="151"/>
      <c r="EHQ99" s="151"/>
      <c r="EHR99" s="151"/>
      <c r="EHS99" s="151"/>
      <c r="EHT99" s="151"/>
      <c r="EHU99" s="151"/>
      <c r="EHV99" s="151"/>
      <c r="EHW99" s="151"/>
      <c r="EHX99" s="151"/>
      <c r="EHY99" s="151"/>
      <c r="EHZ99" s="151"/>
      <c r="EIA99" s="151"/>
      <c r="EIB99" s="151"/>
      <c r="EIC99" s="151"/>
      <c r="EID99" s="151"/>
      <c r="EIE99" s="151"/>
      <c r="EIF99" s="151"/>
      <c r="EIG99" s="151"/>
      <c r="EIH99" s="151"/>
      <c r="EII99" s="151"/>
      <c r="EIJ99" s="151"/>
      <c r="EIK99" s="151"/>
      <c r="EIL99" s="151"/>
      <c r="EIM99" s="151"/>
      <c r="EIN99" s="151"/>
      <c r="EIO99" s="151"/>
      <c r="EIP99" s="151"/>
      <c r="EIQ99" s="151"/>
      <c r="EIR99" s="151"/>
      <c r="EIS99" s="151"/>
      <c r="EIT99" s="151"/>
      <c r="EIU99" s="151"/>
      <c r="EIV99" s="151"/>
      <c r="EIW99" s="151"/>
      <c r="EIX99" s="151"/>
      <c r="EIY99" s="151"/>
      <c r="EIZ99" s="151"/>
      <c r="EJA99" s="151"/>
      <c r="EJB99" s="151"/>
      <c r="EJC99" s="151"/>
      <c r="EJD99" s="151"/>
      <c r="EJE99" s="151"/>
      <c r="EJF99" s="151"/>
      <c r="EJG99" s="151"/>
      <c r="EJH99" s="151"/>
      <c r="EJI99" s="151"/>
      <c r="EJJ99" s="151"/>
      <c r="EJK99" s="151"/>
      <c r="EJL99" s="151"/>
      <c r="EJM99" s="151"/>
      <c r="EJN99" s="151"/>
      <c r="EJO99" s="151"/>
      <c r="EJP99" s="151"/>
      <c r="EJQ99" s="151"/>
      <c r="EJR99" s="151"/>
      <c r="EJS99" s="151"/>
      <c r="EJT99" s="151"/>
      <c r="EJU99" s="151"/>
      <c r="EJV99" s="151"/>
      <c r="EJW99" s="151"/>
      <c r="EJX99" s="151"/>
      <c r="EJY99" s="151"/>
      <c r="EJZ99" s="151"/>
      <c r="EKA99" s="151"/>
      <c r="EKB99" s="151"/>
      <c r="EKC99" s="151"/>
      <c r="EKD99" s="151"/>
      <c r="EKE99" s="151"/>
      <c r="EKF99" s="151"/>
      <c r="EKG99" s="151"/>
      <c r="EKH99" s="151"/>
      <c r="EKI99" s="151"/>
      <c r="EKJ99" s="151"/>
      <c r="EKK99" s="151"/>
      <c r="EKL99" s="151"/>
      <c r="EKM99" s="151"/>
      <c r="EKN99" s="151"/>
      <c r="EKO99" s="151"/>
      <c r="EKP99" s="151"/>
      <c r="EKQ99" s="151"/>
      <c r="EKR99" s="151"/>
      <c r="EKS99" s="151"/>
      <c r="EKT99" s="151"/>
      <c r="EKU99" s="151"/>
      <c r="EKV99" s="151"/>
      <c r="EKW99" s="151"/>
      <c r="EKX99" s="151"/>
      <c r="EKY99" s="151"/>
      <c r="EKZ99" s="151"/>
      <c r="ELA99" s="151"/>
      <c r="ELB99" s="151"/>
      <c r="ELC99" s="151"/>
      <c r="ELD99" s="151"/>
      <c r="ELE99" s="151"/>
      <c r="ELF99" s="151"/>
      <c r="ELG99" s="151"/>
      <c r="ELH99" s="151"/>
      <c r="ELI99" s="151"/>
      <c r="ELJ99" s="151"/>
      <c r="ELK99" s="151"/>
      <c r="ELL99" s="151"/>
      <c r="ELM99" s="151"/>
      <c r="ELN99" s="151"/>
      <c r="ELO99" s="151"/>
      <c r="ELP99" s="151"/>
      <c r="ELQ99" s="151"/>
      <c r="ELR99" s="151"/>
      <c r="ELS99" s="151"/>
      <c r="ELT99" s="151"/>
      <c r="ELU99" s="151"/>
      <c r="ELV99" s="151"/>
      <c r="ELW99" s="151"/>
      <c r="ELX99" s="151"/>
      <c r="ELY99" s="151"/>
      <c r="ELZ99" s="151"/>
      <c r="EMA99" s="151"/>
      <c r="EMB99" s="151"/>
      <c r="EMC99" s="151"/>
      <c r="EMD99" s="151"/>
      <c r="EME99" s="151"/>
      <c r="EMF99" s="151"/>
      <c r="EMG99" s="151"/>
      <c r="EMH99" s="151"/>
      <c r="EMI99" s="151"/>
      <c r="EMJ99" s="151"/>
      <c r="EMK99" s="151"/>
      <c r="EML99" s="151"/>
      <c r="EMM99" s="151"/>
      <c r="EMN99" s="151"/>
      <c r="EMO99" s="151"/>
      <c r="EMP99" s="151"/>
      <c r="EMQ99" s="151"/>
      <c r="EMR99" s="151"/>
      <c r="EMS99" s="151"/>
      <c r="EMT99" s="151"/>
      <c r="EMU99" s="151"/>
      <c r="EMV99" s="151"/>
      <c r="EMW99" s="151"/>
      <c r="EMX99" s="151"/>
      <c r="EMY99" s="151"/>
      <c r="EMZ99" s="151"/>
      <c r="ENA99" s="151"/>
      <c r="ENB99" s="151"/>
      <c r="ENC99" s="151"/>
      <c r="END99" s="151"/>
      <c r="ENE99" s="151"/>
      <c r="ENF99" s="151"/>
      <c r="ENG99" s="151"/>
      <c r="ENH99" s="151"/>
      <c r="ENI99" s="151"/>
      <c r="ENJ99" s="151"/>
      <c r="ENK99" s="151"/>
      <c r="ENL99" s="151"/>
      <c r="ENM99" s="151"/>
      <c r="ENN99" s="151"/>
      <c r="ENO99" s="151"/>
      <c r="ENP99" s="151"/>
      <c r="ENQ99" s="151"/>
      <c r="ENR99" s="151"/>
      <c r="ENS99" s="151"/>
      <c r="ENT99" s="151"/>
      <c r="ENU99" s="151"/>
      <c r="ENV99" s="151"/>
      <c r="ENW99" s="151"/>
      <c r="ENX99" s="151"/>
      <c r="ENY99" s="151"/>
      <c r="ENZ99" s="151"/>
      <c r="EOA99" s="151"/>
      <c r="EOB99" s="151"/>
      <c r="EOC99" s="151"/>
      <c r="EOD99" s="151"/>
      <c r="EOE99" s="151"/>
      <c r="EOF99" s="151"/>
      <c r="EOG99" s="151"/>
      <c r="EOH99" s="151"/>
      <c r="EOI99" s="151"/>
      <c r="EOJ99" s="151"/>
      <c r="EOK99" s="151"/>
      <c r="EOL99" s="151"/>
      <c r="EOM99" s="151"/>
      <c r="EON99" s="151"/>
      <c r="EOO99" s="151"/>
      <c r="EOP99" s="151"/>
      <c r="EOQ99" s="151"/>
      <c r="EOR99" s="151"/>
      <c r="EOS99" s="151"/>
      <c r="EOT99" s="151"/>
      <c r="EOU99" s="151"/>
      <c r="EOV99" s="151"/>
      <c r="EOW99" s="151"/>
      <c r="EOX99" s="151"/>
      <c r="EOY99" s="151"/>
      <c r="EOZ99" s="151"/>
      <c r="EPA99" s="151"/>
      <c r="EPB99" s="151"/>
      <c r="EPC99" s="151"/>
      <c r="EPD99" s="151"/>
      <c r="EPE99" s="151"/>
      <c r="EPF99" s="151"/>
      <c r="EPG99" s="151"/>
      <c r="EPH99" s="151"/>
      <c r="EPI99" s="151"/>
      <c r="EPJ99" s="151"/>
      <c r="EPK99" s="151"/>
      <c r="EPL99" s="151"/>
      <c r="EPM99" s="151"/>
      <c r="EPN99" s="151"/>
      <c r="EPO99" s="151"/>
      <c r="EPP99" s="151"/>
      <c r="EPQ99" s="151"/>
      <c r="EPR99" s="151"/>
      <c r="EPS99" s="151"/>
      <c r="EPT99" s="151"/>
      <c r="EPU99" s="151"/>
      <c r="EPV99" s="151"/>
      <c r="EPW99" s="151"/>
      <c r="EPX99" s="151"/>
      <c r="EPY99" s="151"/>
      <c r="EPZ99" s="151"/>
      <c r="EQA99" s="151"/>
      <c r="EQB99" s="151"/>
      <c r="EQC99" s="151"/>
      <c r="EQD99" s="151"/>
      <c r="EQE99" s="151"/>
      <c r="EQF99" s="151"/>
      <c r="EQG99" s="151"/>
      <c r="EQH99" s="151"/>
      <c r="EQI99" s="151"/>
      <c r="EQJ99" s="151"/>
      <c r="EQK99" s="151"/>
      <c r="EQL99" s="151"/>
      <c r="EQM99" s="151"/>
      <c r="EQN99" s="151"/>
      <c r="EQO99" s="151"/>
      <c r="EQP99" s="151"/>
      <c r="EQQ99" s="151"/>
      <c r="EQR99" s="151"/>
      <c r="EQS99" s="151"/>
      <c r="EQT99" s="151"/>
      <c r="EQU99" s="151"/>
      <c r="EQV99" s="151"/>
      <c r="EQW99" s="151"/>
      <c r="EQX99" s="151"/>
      <c r="EQY99" s="151"/>
      <c r="EQZ99" s="151"/>
      <c r="ERA99" s="151"/>
      <c r="ERB99" s="151"/>
      <c r="ERC99" s="151"/>
      <c r="ERD99" s="151"/>
      <c r="ERE99" s="151"/>
      <c r="ERF99" s="151"/>
      <c r="ERG99" s="151"/>
      <c r="ERH99" s="151"/>
      <c r="ERI99" s="151"/>
      <c r="ERJ99" s="151"/>
      <c r="ERK99" s="151"/>
      <c r="ERL99" s="151"/>
      <c r="ERM99" s="151"/>
      <c r="ERN99" s="151"/>
      <c r="ERO99" s="151"/>
      <c r="ERP99" s="151"/>
      <c r="ERQ99" s="151"/>
      <c r="ERR99" s="151"/>
      <c r="ERS99" s="151"/>
      <c r="ERT99" s="151"/>
      <c r="ERU99" s="151"/>
      <c r="ERV99" s="151"/>
      <c r="ERW99" s="151"/>
      <c r="ERX99" s="151"/>
      <c r="ERY99" s="151"/>
      <c r="ERZ99" s="151"/>
      <c r="ESA99" s="151"/>
      <c r="ESB99" s="151"/>
      <c r="ESC99" s="151"/>
      <c r="ESD99" s="151"/>
      <c r="ESE99" s="151"/>
      <c r="ESF99" s="151"/>
      <c r="ESG99" s="151"/>
      <c r="ESH99" s="151"/>
      <c r="ESI99" s="151"/>
      <c r="ESJ99" s="151"/>
      <c r="ESK99" s="151"/>
      <c r="ESL99" s="151"/>
      <c r="ESM99" s="151"/>
      <c r="ESN99" s="151"/>
      <c r="ESO99" s="151"/>
      <c r="ESP99" s="151"/>
      <c r="ESQ99" s="151"/>
      <c r="ESR99" s="151"/>
      <c r="ESS99" s="151"/>
      <c r="EST99" s="151"/>
      <c r="ESU99" s="151"/>
      <c r="ESV99" s="151"/>
      <c r="ESW99" s="151"/>
      <c r="ESX99" s="151"/>
      <c r="ESY99" s="151"/>
      <c r="ESZ99" s="151"/>
      <c r="ETA99" s="151"/>
      <c r="ETB99" s="151"/>
      <c r="ETC99" s="151"/>
      <c r="ETD99" s="151"/>
      <c r="ETE99" s="151"/>
      <c r="ETF99" s="151"/>
      <c r="ETG99" s="151"/>
      <c r="ETH99" s="151"/>
      <c r="ETI99" s="151"/>
      <c r="ETJ99" s="151"/>
      <c r="ETK99" s="151"/>
      <c r="ETL99" s="151"/>
      <c r="ETM99" s="151"/>
      <c r="ETN99" s="151"/>
      <c r="ETO99" s="151"/>
      <c r="ETP99" s="151"/>
      <c r="ETQ99" s="151"/>
      <c r="ETR99" s="151"/>
      <c r="ETS99" s="151"/>
      <c r="ETT99" s="151"/>
      <c r="ETU99" s="151"/>
      <c r="ETV99" s="151"/>
      <c r="ETW99" s="151"/>
      <c r="ETX99" s="151"/>
      <c r="ETY99" s="151"/>
      <c r="ETZ99" s="151"/>
      <c r="EUA99" s="151"/>
      <c r="EUB99" s="151"/>
      <c r="EUC99" s="151"/>
      <c r="EUD99" s="151"/>
      <c r="EUE99" s="151"/>
      <c r="EUF99" s="151"/>
      <c r="EUG99" s="151"/>
      <c r="EUH99" s="151"/>
      <c r="EUI99" s="151"/>
      <c r="EUJ99" s="151"/>
      <c r="EUK99" s="151"/>
      <c r="EUL99" s="151"/>
      <c r="EUM99" s="151"/>
      <c r="EUN99" s="151"/>
      <c r="EUO99" s="151"/>
      <c r="EUP99" s="151"/>
      <c r="EUQ99" s="151"/>
      <c r="EUR99" s="151"/>
      <c r="EUS99" s="151"/>
      <c r="EUT99" s="151"/>
      <c r="EUU99" s="151"/>
      <c r="EUV99" s="151"/>
      <c r="EUW99" s="151"/>
      <c r="EUX99" s="151"/>
      <c r="EUY99" s="151"/>
      <c r="EUZ99" s="151"/>
      <c r="EVA99" s="151"/>
      <c r="EVB99" s="151"/>
      <c r="EVC99" s="151"/>
      <c r="EVD99" s="151"/>
      <c r="EVE99" s="151"/>
      <c r="EVF99" s="151"/>
      <c r="EVG99" s="151"/>
      <c r="EVH99" s="151"/>
      <c r="EVI99" s="151"/>
      <c r="EVJ99" s="151"/>
      <c r="EVK99" s="151"/>
      <c r="EVL99" s="151"/>
      <c r="EVM99" s="151"/>
      <c r="EVN99" s="151"/>
      <c r="EVO99" s="151"/>
      <c r="EVP99" s="151"/>
      <c r="EVQ99" s="151"/>
      <c r="EVR99" s="151"/>
      <c r="EVS99" s="151"/>
      <c r="EVT99" s="151"/>
      <c r="EVU99" s="151"/>
      <c r="EVV99" s="151"/>
      <c r="EVW99" s="151"/>
      <c r="EVX99" s="151"/>
      <c r="EVY99" s="151"/>
      <c r="EVZ99" s="151"/>
      <c r="EWA99" s="151"/>
      <c r="EWB99" s="151"/>
      <c r="EWC99" s="151"/>
      <c r="EWD99" s="151"/>
      <c r="EWE99" s="151"/>
      <c r="EWF99" s="151"/>
      <c r="EWG99" s="151"/>
      <c r="EWH99" s="151"/>
      <c r="EWI99" s="151"/>
      <c r="EWJ99" s="151"/>
      <c r="EWK99" s="151"/>
      <c r="EWL99" s="151"/>
      <c r="EWM99" s="151"/>
      <c r="EWN99" s="151"/>
      <c r="EWO99" s="151"/>
      <c r="EWP99" s="151"/>
      <c r="EWQ99" s="151"/>
      <c r="EWR99" s="151"/>
      <c r="EWS99" s="151"/>
      <c r="EWT99" s="151"/>
      <c r="EWU99" s="151"/>
      <c r="EWV99" s="151"/>
      <c r="EWW99" s="151"/>
      <c r="EWX99" s="151"/>
      <c r="EWY99" s="151"/>
      <c r="EWZ99" s="151"/>
      <c r="EXA99" s="151"/>
      <c r="EXB99" s="151"/>
      <c r="EXC99" s="151"/>
      <c r="EXD99" s="151"/>
      <c r="EXE99" s="151"/>
      <c r="EXF99" s="151"/>
      <c r="EXG99" s="151"/>
      <c r="EXH99" s="151"/>
      <c r="EXI99" s="151"/>
      <c r="EXJ99" s="151"/>
      <c r="EXK99" s="151"/>
      <c r="EXL99" s="151"/>
      <c r="EXM99" s="151"/>
      <c r="EXN99" s="151"/>
      <c r="EXO99" s="151"/>
      <c r="EXP99" s="151"/>
      <c r="EXQ99" s="151"/>
      <c r="EXR99" s="151"/>
      <c r="EXS99" s="151"/>
      <c r="EXT99" s="151"/>
      <c r="EXU99" s="151"/>
      <c r="EXV99" s="151"/>
      <c r="EXW99" s="151"/>
      <c r="EXX99" s="151"/>
      <c r="EXY99" s="151"/>
      <c r="EXZ99" s="151"/>
      <c r="EYA99" s="151"/>
      <c r="EYB99" s="151"/>
      <c r="EYC99" s="151"/>
      <c r="EYD99" s="151"/>
      <c r="EYE99" s="151"/>
      <c r="EYF99" s="151"/>
      <c r="EYG99" s="151"/>
      <c r="EYH99" s="151"/>
      <c r="EYI99" s="151"/>
      <c r="EYJ99" s="151"/>
      <c r="EYK99" s="151"/>
      <c r="EYL99" s="151"/>
      <c r="EYM99" s="151"/>
      <c r="EYN99" s="151"/>
      <c r="EYO99" s="151"/>
      <c r="EYP99" s="151"/>
      <c r="EYQ99" s="151"/>
      <c r="EYR99" s="151"/>
      <c r="EYS99" s="151"/>
      <c r="EYT99" s="151"/>
      <c r="EYU99" s="151"/>
      <c r="EYV99" s="151"/>
      <c r="EYW99" s="151"/>
      <c r="EYX99" s="151"/>
      <c r="EYY99" s="151"/>
      <c r="EYZ99" s="151"/>
      <c r="EZA99" s="151"/>
      <c r="EZB99" s="151"/>
      <c r="EZC99" s="151"/>
      <c r="EZD99" s="151"/>
      <c r="EZE99" s="151"/>
      <c r="EZF99" s="151"/>
      <c r="EZG99" s="151"/>
      <c r="EZH99" s="151"/>
      <c r="EZI99" s="151"/>
      <c r="EZJ99" s="151"/>
      <c r="EZK99" s="151"/>
      <c r="EZL99" s="151"/>
      <c r="EZM99" s="151"/>
      <c r="EZN99" s="151"/>
      <c r="EZO99" s="151"/>
      <c r="EZP99" s="151"/>
      <c r="EZQ99" s="151"/>
      <c r="EZR99" s="151"/>
      <c r="EZS99" s="151"/>
      <c r="EZT99" s="151"/>
      <c r="EZU99" s="151"/>
      <c r="EZV99" s="151"/>
      <c r="EZW99" s="151"/>
      <c r="EZX99" s="151"/>
      <c r="EZY99" s="151"/>
      <c r="EZZ99" s="151"/>
      <c r="FAA99" s="151"/>
      <c r="FAB99" s="151"/>
      <c r="FAC99" s="151"/>
      <c r="FAD99" s="151"/>
      <c r="FAE99" s="151"/>
      <c r="FAF99" s="151"/>
      <c r="FAG99" s="151"/>
      <c r="FAH99" s="151"/>
      <c r="FAI99" s="151"/>
      <c r="FAJ99" s="151"/>
      <c r="FAK99" s="151"/>
      <c r="FAL99" s="151"/>
      <c r="FAM99" s="151"/>
      <c r="FAN99" s="151"/>
      <c r="FAO99" s="151"/>
      <c r="FAP99" s="151"/>
      <c r="FAQ99" s="151"/>
      <c r="FAR99" s="151"/>
      <c r="FAS99" s="151"/>
      <c r="FAT99" s="151"/>
      <c r="FAU99" s="151"/>
      <c r="FAV99" s="151"/>
      <c r="FAW99" s="151"/>
      <c r="FAX99" s="151"/>
      <c r="FAY99" s="151"/>
      <c r="FAZ99" s="151"/>
      <c r="FBA99" s="151"/>
      <c r="FBB99" s="151"/>
      <c r="FBC99" s="151"/>
      <c r="FBD99" s="151"/>
      <c r="FBE99" s="151"/>
      <c r="FBF99" s="151"/>
      <c r="FBG99" s="151"/>
      <c r="FBH99" s="151"/>
      <c r="FBI99" s="151"/>
      <c r="FBJ99" s="151"/>
      <c r="FBK99" s="151"/>
      <c r="FBL99" s="151"/>
      <c r="FBM99" s="151"/>
      <c r="FBN99" s="151"/>
      <c r="FBO99" s="151"/>
      <c r="FBP99" s="151"/>
      <c r="FBQ99" s="151"/>
      <c r="FBR99" s="151"/>
      <c r="FBS99" s="151"/>
      <c r="FBT99" s="151"/>
      <c r="FBU99" s="151"/>
      <c r="FBV99" s="151"/>
      <c r="FBW99" s="151"/>
      <c r="FBX99" s="151"/>
      <c r="FBY99" s="151"/>
      <c r="FBZ99" s="151"/>
      <c r="FCA99" s="151"/>
      <c r="FCB99" s="151"/>
      <c r="FCC99" s="151"/>
      <c r="FCD99" s="151"/>
      <c r="FCE99" s="151"/>
      <c r="FCF99" s="151"/>
      <c r="FCG99" s="151"/>
      <c r="FCH99" s="151"/>
      <c r="FCI99" s="151"/>
      <c r="FCJ99" s="151"/>
      <c r="FCK99" s="151"/>
      <c r="FCL99" s="151"/>
      <c r="FCM99" s="151"/>
      <c r="FCN99" s="151"/>
      <c r="FCO99" s="151"/>
      <c r="FCP99" s="151"/>
      <c r="FCQ99" s="151"/>
      <c r="FCR99" s="151"/>
      <c r="FCS99" s="151"/>
      <c r="FCT99" s="151"/>
      <c r="FCU99" s="151"/>
      <c r="FCV99" s="151"/>
      <c r="FCW99" s="151"/>
      <c r="FCX99" s="151"/>
      <c r="FCY99" s="151"/>
      <c r="FCZ99" s="151"/>
      <c r="FDA99" s="151"/>
      <c r="FDB99" s="151"/>
      <c r="FDC99" s="151"/>
      <c r="FDD99" s="151"/>
      <c r="FDE99" s="151"/>
      <c r="FDF99" s="151"/>
      <c r="FDG99" s="151"/>
      <c r="FDH99" s="151"/>
      <c r="FDI99" s="151"/>
      <c r="FDJ99" s="151"/>
      <c r="FDK99" s="151"/>
      <c r="FDL99" s="151"/>
      <c r="FDM99" s="151"/>
      <c r="FDN99" s="151"/>
      <c r="FDO99" s="151"/>
      <c r="FDP99" s="151"/>
      <c r="FDQ99" s="151"/>
      <c r="FDR99" s="151"/>
      <c r="FDS99" s="151"/>
      <c r="FDT99" s="151"/>
      <c r="FDU99" s="151"/>
      <c r="FDV99" s="151"/>
      <c r="FDW99" s="151"/>
      <c r="FDX99" s="151"/>
      <c r="FDY99" s="151"/>
      <c r="FDZ99" s="151"/>
      <c r="FEA99" s="151"/>
      <c r="FEB99" s="151"/>
      <c r="FEC99" s="151"/>
      <c r="FED99" s="151"/>
      <c r="FEE99" s="151"/>
      <c r="FEF99" s="151"/>
      <c r="FEG99" s="151"/>
      <c r="FEH99" s="151"/>
      <c r="FEI99" s="151"/>
      <c r="FEJ99" s="151"/>
      <c r="FEK99" s="151"/>
      <c r="FEL99" s="151"/>
      <c r="FEM99" s="151"/>
      <c r="FEN99" s="151"/>
      <c r="FEO99" s="151"/>
      <c r="FEP99" s="151"/>
      <c r="FEQ99" s="151"/>
      <c r="FER99" s="151"/>
      <c r="FES99" s="151"/>
      <c r="FET99" s="151"/>
      <c r="FEU99" s="151"/>
      <c r="FEV99" s="151"/>
      <c r="FEW99" s="151"/>
      <c r="FEX99" s="151"/>
      <c r="FEY99" s="151"/>
      <c r="FEZ99" s="151"/>
      <c r="FFA99" s="151"/>
      <c r="FFB99" s="151"/>
      <c r="FFC99" s="151"/>
      <c r="FFD99" s="151"/>
      <c r="FFE99" s="151"/>
      <c r="FFF99" s="151"/>
      <c r="FFG99" s="151"/>
      <c r="FFH99" s="151"/>
      <c r="FFI99" s="151"/>
      <c r="FFJ99" s="151"/>
      <c r="FFK99" s="151"/>
      <c r="FFL99" s="151"/>
      <c r="FFM99" s="151"/>
      <c r="FFN99" s="151"/>
      <c r="FFO99" s="151"/>
      <c r="FFP99" s="151"/>
      <c r="FFQ99" s="151"/>
      <c r="FFR99" s="151"/>
      <c r="FFS99" s="151"/>
      <c r="FFT99" s="151"/>
      <c r="FFU99" s="151"/>
      <c r="FFV99" s="151"/>
      <c r="FFW99" s="151"/>
      <c r="FFX99" s="151"/>
      <c r="FFY99" s="151"/>
      <c r="FFZ99" s="151"/>
      <c r="FGA99" s="151"/>
      <c r="FGB99" s="151"/>
      <c r="FGC99" s="151"/>
      <c r="FGD99" s="151"/>
      <c r="FGE99" s="151"/>
      <c r="FGF99" s="151"/>
      <c r="FGG99" s="151"/>
      <c r="FGH99" s="151"/>
      <c r="FGI99" s="151"/>
      <c r="FGJ99" s="151"/>
      <c r="FGK99" s="151"/>
      <c r="FGL99" s="151"/>
      <c r="FGM99" s="151"/>
      <c r="FGN99" s="151"/>
      <c r="FGO99" s="151"/>
      <c r="FGP99" s="151"/>
      <c r="FGQ99" s="151"/>
      <c r="FGR99" s="151"/>
      <c r="FGS99" s="151"/>
      <c r="FGT99" s="151"/>
      <c r="FGU99" s="151"/>
      <c r="FGV99" s="151"/>
      <c r="FGW99" s="151"/>
      <c r="FGX99" s="151"/>
      <c r="FGY99" s="151"/>
      <c r="FGZ99" s="151"/>
      <c r="FHA99" s="151"/>
      <c r="FHB99" s="151"/>
      <c r="FHC99" s="151"/>
      <c r="FHD99" s="151"/>
      <c r="FHE99" s="151"/>
      <c r="FHF99" s="151"/>
      <c r="FHG99" s="151"/>
      <c r="FHH99" s="151"/>
      <c r="FHI99" s="151"/>
      <c r="FHJ99" s="151"/>
      <c r="FHK99" s="151"/>
      <c r="FHL99" s="151"/>
      <c r="FHM99" s="151"/>
      <c r="FHN99" s="151"/>
      <c r="FHO99" s="151"/>
      <c r="FHP99" s="151"/>
      <c r="FHQ99" s="151"/>
      <c r="FHR99" s="151"/>
      <c r="FHS99" s="151"/>
      <c r="FHT99" s="151"/>
      <c r="FHU99" s="151"/>
      <c r="FHV99" s="151"/>
      <c r="FHW99" s="151"/>
      <c r="FHX99" s="151"/>
      <c r="FHY99" s="151"/>
      <c r="FHZ99" s="151"/>
      <c r="FIA99" s="151"/>
      <c r="FIB99" s="151"/>
      <c r="FIC99" s="151"/>
      <c r="FID99" s="151"/>
      <c r="FIE99" s="151"/>
      <c r="FIF99" s="151"/>
      <c r="FIG99" s="151"/>
      <c r="FIH99" s="151"/>
      <c r="FII99" s="151"/>
      <c r="FIJ99" s="151"/>
      <c r="FIK99" s="151"/>
      <c r="FIL99" s="151"/>
      <c r="FIM99" s="151"/>
      <c r="FIN99" s="151"/>
      <c r="FIO99" s="151"/>
      <c r="FIP99" s="151"/>
      <c r="FIQ99" s="151"/>
      <c r="FIR99" s="151"/>
      <c r="FIS99" s="151"/>
      <c r="FIT99" s="151"/>
      <c r="FIU99" s="151"/>
      <c r="FIV99" s="151"/>
      <c r="FIW99" s="151"/>
      <c r="FIX99" s="151"/>
      <c r="FIY99" s="151"/>
      <c r="FIZ99" s="151"/>
      <c r="FJA99" s="151"/>
      <c r="FJB99" s="151"/>
      <c r="FJC99" s="151"/>
      <c r="FJD99" s="151"/>
      <c r="FJE99" s="151"/>
      <c r="FJF99" s="151"/>
      <c r="FJG99" s="151"/>
      <c r="FJH99" s="151"/>
      <c r="FJI99" s="151"/>
      <c r="FJJ99" s="151"/>
      <c r="FJK99" s="151"/>
      <c r="FJL99" s="151"/>
      <c r="FJM99" s="151"/>
      <c r="FJN99" s="151"/>
      <c r="FJO99" s="151"/>
      <c r="FJP99" s="151"/>
      <c r="FJQ99" s="151"/>
      <c r="FJR99" s="151"/>
      <c r="FJS99" s="151"/>
      <c r="FJT99" s="151"/>
      <c r="FJU99" s="151"/>
      <c r="FJV99" s="151"/>
      <c r="FJW99" s="151"/>
      <c r="FJX99" s="151"/>
      <c r="FJY99" s="151"/>
      <c r="FJZ99" s="151"/>
      <c r="FKA99" s="151"/>
      <c r="FKB99" s="151"/>
      <c r="FKC99" s="151"/>
      <c r="FKD99" s="151"/>
      <c r="FKE99" s="151"/>
      <c r="FKF99" s="151"/>
      <c r="FKG99" s="151"/>
      <c r="FKH99" s="151"/>
      <c r="FKI99" s="151"/>
      <c r="FKJ99" s="151"/>
      <c r="FKK99" s="151"/>
      <c r="FKL99" s="151"/>
      <c r="FKM99" s="151"/>
      <c r="FKN99" s="151"/>
      <c r="FKO99" s="151"/>
      <c r="FKP99" s="151"/>
      <c r="FKQ99" s="151"/>
      <c r="FKR99" s="151"/>
      <c r="FKS99" s="151"/>
      <c r="FKT99" s="151"/>
      <c r="FKU99" s="151"/>
      <c r="FKV99" s="151"/>
      <c r="FKW99" s="151"/>
      <c r="FKX99" s="151"/>
      <c r="FKY99" s="151"/>
      <c r="FKZ99" s="151"/>
      <c r="FLA99" s="151"/>
      <c r="FLB99" s="151"/>
      <c r="FLC99" s="151"/>
      <c r="FLD99" s="151"/>
      <c r="FLE99" s="151"/>
      <c r="FLF99" s="151"/>
      <c r="FLG99" s="151"/>
      <c r="FLH99" s="151"/>
      <c r="FLI99" s="151"/>
      <c r="FLJ99" s="151"/>
      <c r="FLK99" s="151"/>
      <c r="FLL99" s="151"/>
      <c r="FLM99" s="151"/>
      <c r="FLN99" s="151"/>
      <c r="FLO99" s="151"/>
      <c r="FLP99" s="151"/>
      <c r="FLQ99" s="151"/>
      <c r="FLR99" s="151"/>
      <c r="FLS99" s="151"/>
      <c r="FLT99" s="151"/>
      <c r="FLU99" s="151"/>
      <c r="FLV99" s="151"/>
      <c r="FLW99" s="151"/>
      <c r="FLX99" s="151"/>
      <c r="FLY99" s="151"/>
      <c r="FLZ99" s="151"/>
      <c r="FMA99" s="151"/>
      <c r="FMB99" s="151"/>
      <c r="FMC99" s="151"/>
      <c r="FMD99" s="151"/>
      <c r="FME99" s="151"/>
      <c r="FMF99" s="151"/>
      <c r="FMG99" s="151"/>
      <c r="FMH99" s="151"/>
      <c r="FMI99" s="151"/>
      <c r="FMJ99" s="151"/>
      <c r="FMK99" s="151"/>
      <c r="FML99" s="151"/>
      <c r="FMM99" s="151"/>
      <c r="FMN99" s="151"/>
      <c r="FMO99" s="151"/>
      <c r="FMP99" s="151"/>
      <c r="FMQ99" s="151"/>
      <c r="FMR99" s="151"/>
      <c r="FMS99" s="151"/>
      <c r="FMT99" s="151"/>
      <c r="FMU99" s="151"/>
      <c r="FMV99" s="151"/>
      <c r="FMW99" s="151"/>
      <c r="FMX99" s="151"/>
      <c r="FMY99" s="151"/>
      <c r="FMZ99" s="151"/>
      <c r="FNA99" s="151"/>
      <c r="FNB99" s="151"/>
      <c r="FNC99" s="151"/>
      <c r="FND99" s="151"/>
      <c r="FNE99" s="151"/>
      <c r="FNF99" s="151"/>
      <c r="FNG99" s="151"/>
      <c r="FNH99" s="151"/>
      <c r="FNI99" s="151"/>
      <c r="FNJ99" s="151"/>
      <c r="FNK99" s="151"/>
      <c r="FNL99" s="151"/>
      <c r="FNM99" s="151"/>
      <c r="FNN99" s="151"/>
      <c r="FNO99" s="151"/>
      <c r="FNP99" s="151"/>
      <c r="FNQ99" s="151"/>
      <c r="FNR99" s="151"/>
      <c r="FNS99" s="151"/>
      <c r="FNT99" s="151"/>
      <c r="FNU99" s="151"/>
      <c r="FNV99" s="151"/>
      <c r="FNW99" s="151"/>
      <c r="FNX99" s="151"/>
      <c r="FNY99" s="151"/>
      <c r="FNZ99" s="151"/>
      <c r="FOA99" s="151"/>
      <c r="FOB99" s="151"/>
      <c r="FOC99" s="151"/>
      <c r="FOD99" s="151"/>
      <c r="FOE99" s="151"/>
      <c r="FOF99" s="151"/>
      <c r="FOG99" s="151"/>
      <c r="FOH99" s="151"/>
      <c r="FOI99" s="151"/>
      <c r="FOJ99" s="151"/>
      <c r="FOK99" s="151"/>
      <c r="FOL99" s="151"/>
      <c r="FOM99" s="151"/>
      <c r="FON99" s="151"/>
      <c r="FOO99" s="151"/>
      <c r="FOP99" s="151"/>
      <c r="FOQ99" s="151"/>
      <c r="FOR99" s="151"/>
      <c r="FOS99" s="151"/>
      <c r="FOT99" s="151"/>
      <c r="FOU99" s="151"/>
      <c r="FOV99" s="151"/>
      <c r="FOW99" s="151"/>
      <c r="FOX99" s="151"/>
      <c r="FOY99" s="151"/>
      <c r="FOZ99" s="151"/>
      <c r="FPA99" s="151"/>
      <c r="FPB99" s="151"/>
      <c r="FPC99" s="151"/>
      <c r="FPD99" s="151"/>
      <c r="FPE99" s="151"/>
      <c r="FPF99" s="151"/>
      <c r="FPG99" s="151"/>
      <c r="FPH99" s="151"/>
      <c r="FPI99" s="151"/>
      <c r="FPJ99" s="151"/>
      <c r="FPK99" s="151"/>
      <c r="FPL99" s="151"/>
      <c r="FPM99" s="151"/>
      <c r="FPN99" s="151"/>
      <c r="FPO99" s="151"/>
      <c r="FPP99" s="151"/>
      <c r="FPQ99" s="151"/>
      <c r="FPR99" s="151"/>
      <c r="FPS99" s="151"/>
      <c r="FPT99" s="151"/>
      <c r="FPU99" s="151"/>
      <c r="FPV99" s="151"/>
      <c r="FPW99" s="151"/>
      <c r="FPX99" s="151"/>
      <c r="FPY99" s="151"/>
      <c r="FPZ99" s="151"/>
      <c r="FQA99" s="151"/>
      <c r="FQB99" s="151"/>
      <c r="FQC99" s="151"/>
      <c r="FQD99" s="151"/>
      <c r="FQE99" s="151"/>
      <c r="FQF99" s="151"/>
      <c r="FQG99" s="151"/>
      <c r="FQH99" s="151"/>
      <c r="FQI99" s="151"/>
      <c r="FQJ99" s="151"/>
      <c r="FQK99" s="151"/>
      <c r="FQL99" s="151"/>
      <c r="FQM99" s="151"/>
      <c r="FQN99" s="151"/>
      <c r="FQO99" s="151"/>
      <c r="FQP99" s="151"/>
      <c r="FQQ99" s="151"/>
      <c r="FQR99" s="151"/>
      <c r="FQS99" s="151"/>
      <c r="FQT99" s="151"/>
      <c r="FQU99" s="151"/>
      <c r="FQV99" s="151"/>
      <c r="FQW99" s="151"/>
      <c r="FQX99" s="151"/>
      <c r="FQY99" s="151"/>
      <c r="FQZ99" s="151"/>
      <c r="FRA99" s="151"/>
      <c r="FRB99" s="151"/>
      <c r="FRC99" s="151"/>
      <c r="FRD99" s="151"/>
      <c r="FRE99" s="151"/>
      <c r="FRF99" s="151"/>
      <c r="FRG99" s="151"/>
      <c r="FRH99" s="151"/>
      <c r="FRI99" s="151"/>
      <c r="FRJ99" s="151"/>
      <c r="FRK99" s="151"/>
      <c r="FRL99" s="151"/>
      <c r="FRM99" s="151"/>
      <c r="FRN99" s="151"/>
      <c r="FRO99" s="151"/>
      <c r="FRP99" s="151"/>
      <c r="FRQ99" s="151"/>
      <c r="FRR99" s="151"/>
      <c r="FRS99" s="151"/>
      <c r="FRT99" s="151"/>
      <c r="FRU99" s="151"/>
      <c r="FRV99" s="151"/>
      <c r="FRW99" s="151"/>
      <c r="FRX99" s="151"/>
      <c r="FRY99" s="151"/>
      <c r="FRZ99" s="151"/>
      <c r="FSA99" s="151"/>
      <c r="FSB99" s="151"/>
      <c r="FSC99" s="151"/>
      <c r="FSD99" s="151"/>
      <c r="FSE99" s="151"/>
      <c r="FSF99" s="151"/>
      <c r="FSG99" s="151"/>
      <c r="FSH99" s="151"/>
      <c r="FSI99" s="151"/>
      <c r="FSJ99" s="151"/>
      <c r="FSK99" s="151"/>
      <c r="FSL99" s="151"/>
      <c r="FSM99" s="151"/>
      <c r="FSN99" s="151"/>
      <c r="FSO99" s="151"/>
      <c r="FSP99" s="151"/>
      <c r="FSQ99" s="151"/>
      <c r="FSR99" s="151"/>
      <c r="FSS99" s="151"/>
      <c r="FST99" s="151"/>
      <c r="FSU99" s="151"/>
      <c r="FSV99" s="151"/>
      <c r="FSW99" s="151"/>
      <c r="FSX99" s="151"/>
      <c r="FSY99" s="151"/>
      <c r="FSZ99" s="151"/>
      <c r="FTA99" s="151"/>
      <c r="FTB99" s="151"/>
      <c r="FTC99" s="151"/>
      <c r="FTD99" s="151"/>
      <c r="FTE99" s="151"/>
      <c r="FTF99" s="151"/>
      <c r="FTG99" s="151"/>
      <c r="FTH99" s="151"/>
      <c r="FTI99" s="151"/>
      <c r="FTJ99" s="151"/>
      <c r="FTK99" s="151"/>
      <c r="FTL99" s="151"/>
      <c r="FTM99" s="151"/>
      <c r="FTN99" s="151"/>
      <c r="FTO99" s="151"/>
      <c r="FTP99" s="151"/>
      <c r="FTQ99" s="151"/>
      <c r="FTR99" s="151"/>
      <c r="FTS99" s="151"/>
      <c r="FTT99" s="151"/>
      <c r="FTU99" s="151"/>
      <c r="FTV99" s="151"/>
      <c r="FTW99" s="151"/>
      <c r="FTX99" s="151"/>
      <c r="FTY99" s="151"/>
      <c r="FTZ99" s="151"/>
      <c r="FUA99" s="151"/>
      <c r="FUB99" s="151"/>
      <c r="FUC99" s="151"/>
      <c r="FUD99" s="151"/>
      <c r="FUE99" s="151"/>
      <c r="FUF99" s="151"/>
      <c r="FUG99" s="151"/>
      <c r="FUH99" s="151"/>
      <c r="FUI99" s="151"/>
      <c r="FUJ99" s="151"/>
      <c r="FUK99" s="151"/>
      <c r="FUL99" s="151"/>
      <c r="FUM99" s="151"/>
      <c r="FUN99" s="151"/>
      <c r="FUO99" s="151"/>
      <c r="FUP99" s="151"/>
      <c r="FUQ99" s="151"/>
      <c r="FUR99" s="151"/>
      <c r="FUS99" s="151"/>
      <c r="FUT99" s="151"/>
      <c r="FUU99" s="151"/>
      <c r="FUV99" s="151"/>
      <c r="FUW99" s="151"/>
      <c r="FUX99" s="151"/>
      <c r="FUY99" s="151"/>
      <c r="FUZ99" s="151"/>
      <c r="FVA99" s="151"/>
      <c r="FVB99" s="151"/>
      <c r="FVC99" s="151"/>
      <c r="FVD99" s="151"/>
      <c r="FVE99" s="151"/>
      <c r="FVF99" s="151"/>
      <c r="FVG99" s="151"/>
      <c r="FVH99" s="151"/>
      <c r="FVI99" s="151"/>
      <c r="FVJ99" s="151"/>
      <c r="FVK99" s="151"/>
      <c r="FVL99" s="151"/>
      <c r="FVM99" s="151"/>
      <c r="FVN99" s="151"/>
      <c r="FVO99" s="151"/>
      <c r="FVP99" s="151"/>
      <c r="FVQ99" s="151"/>
      <c r="FVR99" s="151"/>
      <c r="FVS99" s="151"/>
      <c r="FVT99" s="151"/>
      <c r="FVU99" s="151"/>
      <c r="FVV99" s="151"/>
      <c r="FVW99" s="151"/>
      <c r="FVX99" s="151"/>
      <c r="FVY99" s="151"/>
      <c r="FVZ99" s="151"/>
      <c r="FWA99" s="151"/>
      <c r="FWB99" s="151"/>
      <c r="FWC99" s="151"/>
      <c r="FWD99" s="151"/>
      <c r="FWE99" s="151"/>
      <c r="FWF99" s="151"/>
      <c r="FWG99" s="151"/>
      <c r="FWH99" s="151"/>
      <c r="FWI99" s="151"/>
      <c r="FWJ99" s="151"/>
      <c r="FWK99" s="151"/>
      <c r="FWL99" s="151"/>
      <c r="FWM99" s="151"/>
      <c r="FWN99" s="151"/>
      <c r="FWO99" s="151"/>
      <c r="FWP99" s="151"/>
      <c r="FWQ99" s="151"/>
      <c r="FWR99" s="151"/>
      <c r="FWS99" s="151"/>
      <c r="FWT99" s="151"/>
      <c r="FWU99" s="151"/>
      <c r="FWV99" s="151"/>
      <c r="FWW99" s="151"/>
      <c r="FWX99" s="151"/>
      <c r="FWY99" s="151"/>
      <c r="FWZ99" s="151"/>
      <c r="FXA99" s="151"/>
      <c r="FXB99" s="151"/>
      <c r="FXC99" s="151"/>
      <c r="FXD99" s="151"/>
      <c r="FXE99" s="151"/>
      <c r="FXF99" s="151"/>
      <c r="FXG99" s="151"/>
      <c r="FXH99" s="151"/>
      <c r="FXI99" s="151"/>
      <c r="FXJ99" s="151"/>
      <c r="FXK99" s="151"/>
      <c r="FXL99" s="151"/>
      <c r="FXM99" s="151"/>
      <c r="FXN99" s="151"/>
      <c r="FXO99" s="151"/>
      <c r="FXP99" s="151"/>
      <c r="FXQ99" s="151"/>
      <c r="FXR99" s="151"/>
      <c r="FXS99" s="151"/>
      <c r="FXT99" s="151"/>
      <c r="FXU99" s="151"/>
      <c r="FXV99" s="151"/>
      <c r="FXW99" s="151"/>
      <c r="FXX99" s="151"/>
      <c r="FXY99" s="151"/>
      <c r="FXZ99" s="151"/>
      <c r="FYA99" s="151"/>
      <c r="FYB99" s="151"/>
      <c r="FYC99" s="151"/>
      <c r="FYD99" s="151"/>
      <c r="FYE99" s="151"/>
      <c r="FYF99" s="151"/>
      <c r="FYG99" s="151"/>
      <c r="FYH99" s="151"/>
      <c r="FYI99" s="151"/>
      <c r="FYJ99" s="151"/>
      <c r="FYK99" s="151"/>
      <c r="FYL99" s="151"/>
      <c r="FYM99" s="151"/>
      <c r="FYN99" s="151"/>
      <c r="FYO99" s="151"/>
      <c r="FYP99" s="151"/>
      <c r="FYQ99" s="151"/>
      <c r="FYR99" s="151"/>
      <c r="FYS99" s="151"/>
      <c r="FYT99" s="151"/>
      <c r="FYU99" s="151"/>
      <c r="FYV99" s="151"/>
      <c r="FYW99" s="151"/>
      <c r="FYX99" s="151"/>
      <c r="FYY99" s="151"/>
      <c r="FYZ99" s="151"/>
      <c r="FZA99" s="151"/>
      <c r="FZB99" s="151"/>
      <c r="FZC99" s="151"/>
      <c r="FZD99" s="151"/>
      <c r="FZE99" s="151"/>
      <c r="FZF99" s="151"/>
      <c r="FZG99" s="151"/>
      <c r="FZH99" s="151"/>
      <c r="FZI99" s="151"/>
      <c r="FZJ99" s="151"/>
      <c r="FZK99" s="151"/>
      <c r="FZL99" s="151"/>
      <c r="FZM99" s="151"/>
      <c r="FZN99" s="151"/>
      <c r="FZO99" s="151"/>
      <c r="FZP99" s="151"/>
      <c r="FZQ99" s="151"/>
      <c r="FZR99" s="151"/>
      <c r="FZS99" s="151"/>
      <c r="FZT99" s="151"/>
      <c r="FZU99" s="151"/>
      <c r="FZV99" s="151"/>
      <c r="FZW99" s="151"/>
      <c r="FZX99" s="151"/>
      <c r="FZY99" s="151"/>
      <c r="FZZ99" s="151"/>
      <c r="GAA99" s="151"/>
      <c r="GAB99" s="151"/>
      <c r="GAC99" s="151"/>
      <c r="GAD99" s="151"/>
      <c r="GAE99" s="151"/>
      <c r="GAF99" s="151"/>
      <c r="GAG99" s="151"/>
      <c r="GAH99" s="151"/>
      <c r="GAI99" s="151"/>
      <c r="GAJ99" s="151"/>
      <c r="GAK99" s="151"/>
      <c r="GAL99" s="151"/>
      <c r="GAM99" s="151"/>
      <c r="GAN99" s="151"/>
      <c r="GAO99" s="151"/>
      <c r="GAP99" s="151"/>
      <c r="GAQ99" s="151"/>
      <c r="GAR99" s="151"/>
      <c r="GAS99" s="151"/>
      <c r="GAT99" s="151"/>
      <c r="GAU99" s="151"/>
      <c r="GAV99" s="151"/>
      <c r="GAW99" s="151"/>
      <c r="GAX99" s="151"/>
      <c r="GAY99" s="151"/>
      <c r="GAZ99" s="151"/>
      <c r="GBA99" s="151"/>
      <c r="GBB99" s="151"/>
      <c r="GBC99" s="151"/>
      <c r="GBD99" s="151"/>
      <c r="GBE99" s="151"/>
      <c r="GBF99" s="151"/>
      <c r="GBG99" s="151"/>
      <c r="GBH99" s="151"/>
      <c r="GBI99" s="151"/>
      <c r="GBJ99" s="151"/>
      <c r="GBK99" s="151"/>
      <c r="GBL99" s="151"/>
      <c r="GBM99" s="151"/>
      <c r="GBN99" s="151"/>
      <c r="GBO99" s="151"/>
      <c r="GBP99" s="151"/>
      <c r="GBQ99" s="151"/>
      <c r="GBR99" s="151"/>
      <c r="GBS99" s="151"/>
      <c r="GBT99" s="151"/>
      <c r="GBU99" s="151"/>
      <c r="GBV99" s="151"/>
      <c r="GBW99" s="151"/>
      <c r="GBX99" s="151"/>
      <c r="GBY99" s="151"/>
      <c r="GBZ99" s="151"/>
      <c r="GCA99" s="151"/>
      <c r="GCB99" s="151"/>
      <c r="GCC99" s="151"/>
      <c r="GCD99" s="151"/>
      <c r="GCE99" s="151"/>
      <c r="GCF99" s="151"/>
      <c r="GCG99" s="151"/>
      <c r="GCH99" s="151"/>
      <c r="GCI99" s="151"/>
      <c r="GCJ99" s="151"/>
      <c r="GCK99" s="151"/>
      <c r="GCL99" s="151"/>
      <c r="GCM99" s="151"/>
      <c r="GCN99" s="151"/>
      <c r="GCO99" s="151"/>
      <c r="GCP99" s="151"/>
      <c r="GCQ99" s="151"/>
      <c r="GCR99" s="151"/>
      <c r="GCS99" s="151"/>
      <c r="GCT99" s="151"/>
      <c r="GCU99" s="151"/>
      <c r="GCV99" s="151"/>
      <c r="GCW99" s="151"/>
      <c r="GCX99" s="151"/>
      <c r="GCY99" s="151"/>
      <c r="GCZ99" s="151"/>
      <c r="GDA99" s="151"/>
      <c r="GDB99" s="151"/>
      <c r="GDC99" s="151"/>
      <c r="GDD99" s="151"/>
      <c r="GDE99" s="151"/>
      <c r="GDF99" s="151"/>
      <c r="GDG99" s="151"/>
      <c r="GDH99" s="151"/>
      <c r="GDI99" s="151"/>
      <c r="GDJ99" s="151"/>
      <c r="GDK99" s="151"/>
      <c r="GDL99" s="151"/>
      <c r="GDM99" s="151"/>
      <c r="GDN99" s="151"/>
      <c r="GDO99" s="151"/>
      <c r="GDP99" s="151"/>
      <c r="GDQ99" s="151"/>
      <c r="GDR99" s="151"/>
      <c r="GDS99" s="151"/>
      <c r="GDT99" s="151"/>
      <c r="GDU99" s="151"/>
      <c r="GDV99" s="151"/>
      <c r="GDW99" s="151"/>
      <c r="GDX99" s="151"/>
      <c r="GDY99" s="151"/>
      <c r="GDZ99" s="151"/>
      <c r="GEA99" s="151"/>
      <c r="GEB99" s="151"/>
      <c r="GEC99" s="151"/>
      <c r="GED99" s="151"/>
      <c r="GEE99" s="151"/>
      <c r="GEF99" s="151"/>
      <c r="GEG99" s="151"/>
      <c r="GEH99" s="151"/>
      <c r="GEI99" s="151"/>
      <c r="GEJ99" s="151"/>
      <c r="GEK99" s="151"/>
      <c r="GEL99" s="151"/>
      <c r="GEM99" s="151"/>
      <c r="GEN99" s="151"/>
      <c r="GEO99" s="151"/>
      <c r="GEP99" s="151"/>
      <c r="GEQ99" s="151"/>
      <c r="GER99" s="151"/>
      <c r="GES99" s="151"/>
      <c r="GET99" s="151"/>
      <c r="GEU99" s="151"/>
      <c r="GEV99" s="151"/>
      <c r="GEW99" s="151"/>
      <c r="GEX99" s="151"/>
      <c r="GEY99" s="151"/>
      <c r="GEZ99" s="151"/>
      <c r="GFA99" s="151"/>
      <c r="GFB99" s="151"/>
      <c r="GFC99" s="151"/>
      <c r="GFD99" s="151"/>
      <c r="GFE99" s="151"/>
      <c r="GFF99" s="151"/>
      <c r="GFG99" s="151"/>
      <c r="GFH99" s="151"/>
      <c r="GFI99" s="151"/>
      <c r="GFJ99" s="151"/>
      <c r="GFK99" s="151"/>
      <c r="GFL99" s="151"/>
      <c r="GFM99" s="151"/>
      <c r="GFN99" s="151"/>
      <c r="GFO99" s="151"/>
      <c r="GFP99" s="151"/>
      <c r="GFQ99" s="151"/>
      <c r="GFR99" s="151"/>
      <c r="GFS99" s="151"/>
      <c r="GFT99" s="151"/>
      <c r="GFU99" s="151"/>
      <c r="GFV99" s="151"/>
      <c r="GFW99" s="151"/>
      <c r="GFX99" s="151"/>
      <c r="GFY99" s="151"/>
      <c r="GFZ99" s="151"/>
      <c r="GGA99" s="151"/>
      <c r="GGB99" s="151"/>
      <c r="GGC99" s="151"/>
      <c r="GGD99" s="151"/>
      <c r="GGE99" s="151"/>
      <c r="GGF99" s="151"/>
      <c r="GGG99" s="151"/>
      <c r="GGH99" s="151"/>
      <c r="GGI99" s="151"/>
      <c r="GGJ99" s="151"/>
      <c r="GGK99" s="151"/>
      <c r="GGL99" s="151"/>
      <c r="GGM99" s="151"/>
      <c r="GGN99" s="151"/>
      <c r="GGO99" s="151"/>
      <c r="GGP99" s="151"/>
      <c r="GGQ99" s="151"/>
      <c r="GGR99" s="151"/>
      <c r="GGS99" s="151"/>
      <c r="GGT99" s="151"/>
      <c r="GGU99" s="151"/>
      <c r="GGV99" s="151"/>
      <c r="GGW99" s="151"/>
      <c r="GGX99" s="151"/>
      <c r="GGY99" s="151"/>
      <c r="GGZ99" s="151"/>
      <c r="GHA99" s="151"/>
      <c r="GHB99" s="151"/>
      <c r="GHC99" s="151"/>
      <c r="GHD99" s="151"/>
      <c r="GHE99" s="151"/>
      <c r="GHF99" s="151"/>
      <c r="GHG99" s="151"/>
      <c r="GHH99" s="151"/>
      <c r="GHI99" s="151"/>
      <c r="GHJ99" s="151"/>
      <c r="GHK99" s="151"/>
      <c r="GHL99" s="151"/>
      <c r="GHM99" s="151"/>
      <c r="GHN99" s="151"/>
      <c r="GHO99" s="151"/>
      <c r="GHP99" s="151"/>
      <c r="GHQ99" s="151"/>
      <c r="GHR99" s="151"/>
      <c r="GHS99" s="151"/>
      <c r="GHT99" s="151"/>
      <c r="GHU99" s="151"/>
      <c r="GHV99" s="151"/>
      <c r="GHW99" s="151"/>
      <c r="GHX99" s="151"/>
      <c r="GHY99" s="151"/>
      <c r="GHZ99" s="151"/>
      <c r="GIA99" s="151"/>
      <c r="GIB99" s="151"/>
      <c r="GIC99" s="151"/>
      <c r="GID99" s="151"/>
      <c r="GIE99" s="151"/>
      <c r="GIF99" s="151"/>
      <c r="GIG99" s="151"/>
      <c r="GIH99" s="151"/>
      <c r="GII99" s="151"/>
      <c r="GIJ99" s="151"/>
      <c r="GIK99" s="151"/>
      <c r="GIL99" s="151"/>
      <c r="GIM99" s="151"/>
      <c r="GIN99" s="151"/>
      <c r="GIO99" s="151"/>
      <c r="GIP99" s="151"/>
      <c r="GIQ99" s="151"/>
      <c r="GIR99" s="151"/>
      <c r="GIS99" s="151"/>
      <c r="GIT99" s="151"/>
      <c r="GIU99" s="151"/>
      <c r="GIV99" s="151"/>
      <c r="GIW99" s="151"/>
      <c r="GIX99" s="151"/>
      <c r="GIY99" s="151"/>
      <c r="GIZ99" s="151"/>
      <c r="GJA99" s="151"/>
      <c r="GJB99" s="151"/>
      <c r="GJC99" s="151"/>
      <c r="GJD99" s="151"/>
      <c r="GJE99" s="151"/>
      <c r="GJF99" s="151"/>
      <c r="GJG99" s="151"/>
      <c r="GJH99" s="151"/>
      <c r="GJI99" s="151"/>
      <c r="GJJ99" s="151"/>
      <c r="GJK99" s="151"/>
      <c r="GJL99" s="151"/>
      <c r="GJM99" s="151"/>
      <c r="GJN99" s="151"/>
      <c r="GJO99" s="151"/>
      <c r="GJP99" s="151"/>
      <c r="GJQ99" s="151"/>
      <c r="GJR99" s="151"/>
      <c r="GJS99" s="151"/>
      <c r="GJT99" s="151"/>
      <c r="GJU99" s="151"/>
      <c r="GJV99" s="151"/>
      <c r="GJW99" s="151"/>
      <c r="GJX99" s="151"/>
      <c r="GJY99" s="151"/>
      <c r="GJZ99" s="151"/>
      <c r="GKA99" s="151"/>
      <c r="GKB99" s="151"/>
      <c r="GKC99" s="151"/>
      <c r="GKD99" s="151"/>
      <c r="GKE99" s="151"/>
      <c r="GKF99" s="151"/>
      <c r="GKG99" s="151"/>
      <c r="GKH99" s="151"/>
      <c r="GKI99" s="151"/>
      <c r="GKJ99" s="151"/>
      <c r="GKK99" s="151"/>
      <c r="GKL99" s="151"/>
      <c r="GKM99" s="151"/>
      <c r="GKN99" s="151"/>
      <c r="GKO99" s="151"/>
      <c r="GKP99" s="151"/>
      <c r="GKQ99" s="151"/>
      <c r="GKR99" s="151"/>
      <c r="GKS99" s="151"/>
      <c r="GKT99" s="151"/>
      <c r="GKU99" s="151"/>
      <c r="GKV99" s="151"/>
      <c r="GKW99" s="151"/>
      <c r="GKX99" s="151"/>
      <c r="GKY99" s="151"/>
      <c r="GKZ99" s="151"/>
      <c r="GLA99" s="151"/>
      <c r="GLB99" s="151"/>
      <c r="GLC99" s="151"/>
      <c r="GLD99" s="151"/>
      <c r="GLE99" s="151"/>
      <c r="GLF99" s="151"/>
      <c r="GLG99" s="151"/>
      <c r="GLH99" s="151"/>
      <c r="GLI99" s="151"/>
      <c r="GLJ99" s="151"/>
      <c r="GLK99" s="151"/>
      <c r="GLL99" s="151"/>
      <c r="GLM99" s="151"/>
      <c r="GLN99" s="151"/>
      <c r="GLO99" s="151"/>
      <c r="GLP99" s="151"/>
      <c r="GLQ99" s="151"/>
      <c r="GLR99" s="151"/>
      <c r="GLS99" s="151"/>
      <c r="GLT99" s="151"/>
      <c r="GLU99" s="151"/>
      <c r="GLV99" s="151"/>
      <c r="GLW99" s="151"/>
      <c r="GLX99" s="151"/>
      <c r="GLY99" s="151"/>
      <c r="GLZ99" s="151"/>
      <c r="GMA99" s="151"/>
      <c r="GMB99" s="151"/>
      <c r="GMC99" s="151"/>
      <c r="GMD99" s="151"/>
      <c r="GME99" s="151"/>
      <c r="GMF99" s="151"/>
      <c r="GMG99" s="151"/>
      <c r="GMH99" s="151"/>
      <c r="GMI99" s="151"/>
      <c r="GMJ99" s="151"/>
      <c r="GMK99" s="151"/>
      <c r="GML99" s="151"/>
      <c r="GMM99" s="151"/>
      <c r="GMN99" s="151"/>
      <c r="GMO99" s="151"/>
      <c r="GMP99" s="151"/>
      <c r="GMQ99" s="151"/>
      <c r="GMR99" s="151"/>
      <c r="GMS99" s="151"/>
      <c r="GMT99" s="151"/>
      <c r="GMU99" s="151"/>
      <c r="GMV99" s="151"/>
      <c r="GMW99" s="151"/>
      <c r="GMX99" s="151"/>
      <c r="GMY99" s="151"/>
      <c r="GMZ99" s="151"/>
      <c r="GNA99" s="151"/>
      <c r="GNB99" s="151"/>
      <c r="GNC99" s="151"/>
      <c r="GND99" s="151"/>
      <c r="GNE99" s="151"/>
      <c r="GNF99" s="151"/>
      <c r="GNG99" s="151"/>
      <c r="GNH99" s="151"/>
      <c r="GNI99" s="151"/>
      <c r="GNJ99" s="151"/>
      <c r="GNK99" s="151"/>
      <c r="GNL99" s="151"/>
      <c r="GNM99" s="151"/>
      <c r="GNN99" s="151"/>
      <c r="GNO99" s="151"/>
      <c r="GNP99" s="151"/>
      <c r="GNQ99" s="151"/>
      <c r="GNR99" s="151"/>
      <c r="GNS99" s="151"/>
      <c r="GNT99" s="151"/>
      <c r="GNU99" s="151"/>
      <c r="GNV99" s="151"/>
      <c r="GNW99" s="151"/>
      <c r="GNX99" s="151"/>
      <c r="GNY99" s="151"/>
      <c r="GNZ99" s="151"/>
      <c r="GOA99" s="151"/>
      <c r="GOB99" s="151"/>
      <c r="GOC99" s="151"/>
      <c r="GOD99" s="151"/>
      <c r="GOE99" s="151"/>
      <c r="GOF99" s="151"/>
      <c r="GOG99" s="151"/>
      <c r="GOH99" s="151"/>
      <c r="GOI99" s="151"/>
      <c r="GOJ99" s="151"/>
      <c r="GOK99" s="151"/>
      <c r="GOL99" s="151"/>
      <c r="GOM99" s="151"/>
      <c r="GON99" s="151"/>
      <c r="GOO99" s="151"/>
      <c r="GOP99" s="151"/>
      <c r="GOQ99" s="151"/>
      <c r="GOR99" s="151"/>
      <c r="GOS99" s="151"/>
      <c r="GOT99" s="151"/>
      <c r="GOU99" s="151"/>
      <c r="GOV99" s="151"/>
      <c r="GOW99" s="151"/>
      <c r="GOX99" s="151"/>
      <c r="GOY99" s="151"/>
      <c r="GOZ99" s="151"/>
      <c r="GPA99" s="151"/>
      <c r="GPB99" s="151"/>
      <c r="GPC99" s="151"/>
      <c r="GPD99" s="151"/>
      <c r="GPE99" s="151"/>
      <c r="GPF99" s="151"/>
      <c r="GPG99" s="151"/>
      <c r="GPH99" s="151"/>
      <c r="GPI99" s="151"/>
      <c r="GPJ99" s="151"/>
      <c r="GPK99" s="151"/>
      <c r="GPL99" s="151"/>
      <c r="GPM99" s="151"/>
      <c r="GPN99" s="151"/>
      <c r="GPO99" s="151"/>
      <c r="GPP99" s="151"/>
      <c r="GPQ99" s="151"/>
      <c r="GPR99" s="151"/>
      <c r="GPS99" s="151"/>
      <c r="GPT99" s="151"/>
      <c r="GPU99" s="151"/>
      <c r="GPV99" s="151"/>
      <c r="GPW99" s="151"/>
      <c r="GPX99" s="151"/>
      <c r="GPY99" s="151"/>
      <c r="GPZ99" s="151"/>
      <c r="GQA99" s="151"/>
      <c r="GQB99" s="151"/>
      <c r="GQC99" s="151"/>
      <c r="GQD99" s="151"/>
      <c r="GQE99" s="151"/>
      <c r="GQF99" s="151"/>
      <c r="GQG99" s="151"/>
      <c r="GQH99" s="151"/>
      <c r="GQI99" s="151"/>
      <c r="GQJ99" s="151"/>
      <c r="GQK99" s="151"/>
      <c r="GQL99" s="151"/>
      <c r="GQM99" s="151"/>
      <c r="GQN99" s="151"/>
      <c r="GQO99" s="151"/>
      <c r="GQP99" s="151"/>
      <c r="GQQ99" s="151"/>
      <c r="GQR99" s="151"/>
      <c r="GQS99" s="151"/>
      <c r="GQT99" s="151"/>
      <c r="GQU99" s="151"/>
      <c r="GQV99" s="151"/>
      <c r="GQW99" s="151"/>
      <c r="GQX99" s="151"/>
      <c r="GQY99" s="151"/>
      <c r="GQZ99" s="151"/>
      <c r="GRA99" s="151"/>
      <c r="GRB99" s="151"/>
      <c r="GRC99" s="151"/>
      <c r="GRD99" s="151"/>
      <c r="GRE99" s="151"/>
      <c r="GRF99" s="151"/>
      <c r="GRG99" s="151"/>
      <c r="GRH99" s="151"/>
      <c r="GRI99" s="151"/>
      <c r="GRJ99" s="151"/>
      <c r="GRK99" s="151"/>
      <c r="GRL99" s="151"/>
      <c r="GRM99" s="151"/>
      <c r="GRN99" s="151"/>
      <c r="GRO99" s="151"/>
      <c r="GRP99" s="151"/>
      <c r="GRQ99" s="151"/>
      <c r="GRR99" s="151"/>
      <c r="GRS99" s="151"/>
      <c r="GRT99" s="151"/>
      <c r="GRU99" s="151"/>
      <c r="GRV99" s="151"/>
      <c r="GRW99" s="151"/>
      <c r="GRX99" s="151"/>
      <c r="GRY99" s="151"/>
      <c r="GRZ99" s="151"/>
      <c r="GSA99" s="151"/>
      <c r="GSB99" s="151"/>
      <c r="GSC99" s="151"/>
      <c r="GSD99" s="151"/>
      <c r="GSE99" s="151"/>
      <c r="GSF99" s="151"/>
      <c r="GSG99" s="151"/>
      <c r="GSH99" s="151"/>
      <c r="GSI99" s="151"/>
      <c r="GSJ99" s="151"/>
      <c r="GSK99" s="151"/>
      <c r="GSL99" s="151"/>
      <c r="GSM99" s="151"/>
      <c r="GSN99" s="151"/>
      <c r="GSO99" s="151"/>
      <c r="GSP99" s="151"/>
      <c r="GSQ99" s="151"/>
      <c r="GSR99" s="151"/>
      <c r="GSS99" s="151"/>
      <c r="GST99" s="151"/>
      <c r="GSU99" s="151"/>
      <c r="GSV99" s="151"/>
      <c r="GSW99" s="151"/>
      <c r="GSX99" s="151"/>
      <c r="GSY99" s="151"/>
      <c r="GSZ99" s="151"/>
      <c r="GTA99" s="151"/>
      <c r="GTB99" s="151"/>
      <c r="GTC99" s="151"/>
      <c r="GTD99" s="151"/>
      <c r="GTE99" s="151"/>
      <c r="GTF99" s="151"/>
      <c r="GTG99" s="151"/>
      <c r="GTH99" s="151"/>
      <c r="GTI99" s="151"/>
      <c r="GTJ99" s="151"/>
      <c r="GTK99" s="151"/>
      <c r="GTL99" s="151"/>
      <c r="GTM99" s="151"/>
      <c r="GTN99" s="151"/>
      <c r="GTO99" s="151"/>
      <c r="GTP99" s="151"/>
      <c r="GTQ99" s="151"/>
      <c r="GTR99" s="151"/>
      <c r="GTS99" s="151"/>
      <c r="GTT99" s="151"/>
      <c r="GTU99" s="151"/>
      <c r="GTV99" s="151"/>
      <c r="GTW99" s="151"/>
      <c r="GTX99" s="151"/>
      <c r="GTY99" s="151"/>
      <c r="GTZ99" s="151"/>
      <c r="GUA99" s="151"/>
      <c r="GUB99" s="151"/>
      <c r="GUC99" s="151"/>
      <c r="GUD99" s="151"/>
      <c r="GUE99" s="151"/>
      <c r="GUF99" s="151"/>
      <c r="GUG99" s="151"/>
      <c r="GUH99" s="151"/>
      <c r="GUI99" s="151"/>
      <c r="GUJ99" s="151"/>
      <c r="GUK99" s="151"/>
      <c r="GUL99" s="151"/>
      <c r="GUM99" s="151"/>
      <c r="GUN99" s="151"/>
      <c r="GUO99" s="151"/>
      <c r="GUP99" s="151"/>
      <c r="GUQ99" s="151"/>
      <c r="GUR99" s="151"/>
      <c r="GUS99" s="151"/>
      <c r="GUT99" s="151"/>
      <c r="GUU99" s="151"/>
      <c r="GUV99" s="151"/>
      <c r="GUW99" s="151"/>
      <c r="GUX99" s="151"/>
      <c r="GUY99" s="151"/>
      <c r="GUZ99" s="151"/>
      <c r="GVA99" s="151"/>
      <c r="GVB99" s="151"/>
      <c r="GVC99" s="151"/>
      <c r="GVD99" s="151"/>
      <c r="GVE99" s="151"/>
      <c r="GVF99" s="151"/>
      <c r="GVG99" s="151"/>
      <c r="GVH99" s="151"/>
      <c r="GVI99" s="151"/>
      <c r="GVJ99" s="151"/>
      <c r="GVK99" s="151"/>
      <c r="GVL99" s="151"/>
      <c r="GVM99" s="151"/>
      <c r="GVN99" s="151"/>
      <c r="GVO99" s="151"/>
      <c r="GVP99" s="151"/>
      <c r="GVQ99" s="151"/>
      <c r="GVR99" s="151"/>
      <c r="GVS99" s="151"/>
      <c r="GVT99" s="151"/>
      <c r="GVU99" s="151"/>
      <c r="GVV99" s="151"/>
      <c r="GVW99" s="151"/>
      <c r="GVX99" s="151"/>
      <c r="GVY99" s="151"/>
      <c r="GVZ99" s="151"/>
      <c r="GWA99" s="151"/>
      <c r="GWB99" s="151"/>
      <c r="GWC99" s="151"/>
      <c r="GWD99" s="151"/>
      <c r="GWE99" s="151"/>
      <c r="GWF99" s="151"/>
      <c r="GWG99" s="151"/>
      <c r="GWH99" s="151"/>
      <c r="GWI99" s="151"/>
      <c r="GWJ99" s="151"/>
      <c r="GWK99" s="151"/>
      <c r="GWL99" s="151"/>
      <c r="GWM99" s="151"/>
      <c r="GWN99" s="151"/>
      <c r="GWO99" s="151"/>
      <c r="GWP99" s="151"/>
      <c r="GWQ99" s="151"/>
      <c r="GWR99" s="151"/>
      <c r="GWS99" s="151"/>
      <c r="GWT99" s="151"/>
      <c r="GWU99" s="151"/>
      <c r="GWV99" s="151"/>
      <c r="GWW99" s="151"/>
      <c r="GWX99" s="151"/>
      <c r="GWY99" s="151"/>
      <c r="GWZ99" s="151"/>
      <c r="GXA99" s="151"/>
      <c r="GXB99" s="151"/>
      <c r="GXC99" s="151"/>
      <c r="GXD99" s="151"/>
      <c r="GXE99" s="151"/>
      <c r="GXF99" s="151"/>
      <c r="GXG99" s="151"/>
      <c r="GXH99" s="151"/>
      <c r="GXI99" s="151"/>
      <c r="GXJ99" s="151"/>
      <c r="GXK99" s="151"/>
      <c r="GXL99" s="151"/>
      <c r="GXM99" s="151"/>
      <c r="GXN99" s="151"/>
      <c r="GXO99" s="151"/>
      <c r="GXP99" s="151"/>
      <c r="GXQ99" s="151"/>
      <c r="GXR99" s="151"/>
      <c r="GXS99" s="151"/>
      <c r="GXT99" s="151"/>
      <c r="GXU99" s="151"/>
      <c r="GXV99" s="151"/>
      <c r="GXW99" s="151"/>
      <c r="GXX99" s="151"/>
      <c r="GXY99" s="151"/>
      <c r="GXZ99" s="151"/>
      <c r="GYA99" s="151"/>
      <c r="GYB99" s="151"/>
      <c r="GYC99" s="151"/>
      <c r="GYD99" s="151"/>
      <c r="GYE99" s="151"/>
      <c r="GYF99" s="151"/>
      <c r="GYG99" s="151"/>
      <c r="GYH99" s="151"/>
      <c r="GYI99" s="151"/>
      <c r="GYJ99" s="151"/>
      <c r="GYK99" s="151"/>
      <c r="GYL99" s="151"/>
      <c r="GYM99" s="151"/>
      <c r="GYN99" s="151"/>
      <c r="GYO99" s="151"/>
      <c r="GYP99" s="151"/>
      <c r="GYQ99" s="151"/>
      <c r="GYR99" s="151"/>
      <c r="GYS99" s="151"/>
      <c r="GYT99" s="151"/>
      <c r="GYU99" s="151"/>
      <c r="GYV99" s="151"/>
      <c r="GYW99" s="151"/>
      <c r="GYX99" s="151"/>
      <c r="GYY99" s="151"/>
      <c r="GYZ99" s="151"/>
      <c r="GZA99" s="151"/>
      <c r="GZB99" s="151"/>
      <c r="GZC99" s="151"/>
      <c r="GZD99" s="151"/>
      <c r="GZE99" s="151"/>
      <c r="GZF99" s="151"/>
      <c r="GZG99" s="151"/>
      <c r="GZH99" s="151"/>
      <c r="GZI99" s="151"/>
      <c r="GZJ99" s="151"/>
      <c r="GZK99" s="151"/>
      <c r="GZL99" s="151"/>
      <c r="GZM99" s="151"/>
      <c r="GZN99" s="151"/>
      <c r="GZO99" s="151"/>
      <c r="GZP99" s="151"/>
      <c r="GZQ99" s="151"/>
      <c r="GZR99" s="151"/>
      <c r="GZS99" s="151"/>
      <c r="GZT99" s="151"/>
      <c r="GZU99" s="151"/>
      <c r="GZV99" s="151"/>
      <c r="GZW99" s="151"/>
      <c r="GZX99" s="151"/>
      <c r="GZY99" s="151"/>
      <c r="GZZ99" s="151"/>
      <c r="HAA99" s="151"/>
      <c r="HAB99" s="151"/>
      <c r="HAC99" s="151"/>
      <c r="HAD99" s="151"/>
      <c r="HAE99" s="151"/>
      <c r="HAF99" s="151"/>
      <c r="HAG99" s="151"/>
      <c r="HAH99" s="151"/>
      <c r="HAI99" s="151"/>
      <c r="HAJ99" s="151"/>
      <c r="HAK99" s="151"/>
      <c r="HAL99" s="151"/>
      <c r="HAM99" s="151"/>
      <c r="HAN99" s="151"/>
      <c r="HAO99" s="151"/>
      <c r="HAP99" s="151"/>
      <c r="HAQ99" s="151"/>
      <c r="HAR99" s="151"/>
      <c r="HAS99" s="151"/>
      <c r="HAT99" s="151"/>
      <c r="HAU99" s="151"/>
      <c r="HAV99" s="151"/>
      <c r="HAW99" s="151"/>
      <c r="HAX99" s="151"/>
      <c r="HAY99" s="151"/>
      <c r="HAZ99" s="151"/>
      <c r="HBA99" s="151"/>
      <c r="HBB99" s="151"/>
      <c r="HBC99" s="151"/>
      <c r="HBD99" s="151"/>
      <c r="HBE99" s="151"/>
      <c r="HBF99" s="151"/>
      <c r="HBG99" s="151"/>
      <c r="HBH99" s="151"/>
      <c r="HBI99" s="151"/>
      <c r="HBJ99" s="151"/>
      <c r="HBK99" s="151"/>
      <c r="HBL99" s="151"/>
      <c r="HBM99" s="151"/>
      <c r="HBN99" s="151"/>
      <c r="HBO99" s="151"/>
      <c r="HBP99" s="151"/>
      <c r="HBQ99" s="151"/>
      <c r="HBR99" s="151"/>
      <c r="HBS99" s="151"/>
      <c r="HBT99" s="151"/>
      <c r="HBU99" s="151"/>
      <c r="HBV99" s="151"/>
      <c r="HBW99" s="151"/>
      <c r="HBX99" s="151"/>
      <c r="HBY99" s="151"/>
      <c r="HBZ99" s="151"/>
      <c r="HCA99" s="151"/>
      <c r="HCB99" s="151"/>
      <c r="HCC99" s="151"/>
      <c r="HCD99" s="151"/>
      <c r="HCE99" s="151"/>
      <c r="HCF99" s="151"/>
      <c r="HCG99" s="151"/>
      <c r="HCH99" s="151"/>
      <c r="HCI99" s="151"/>
      <c r="HCJ99" s="151"/>
      <c r="HCK99" s="151"/>
      <c r="HCL99" s="151"/>
      <c r="HCM99" s="151"/>
      <c r="HCN99" s="151"/>
      <c r="HCO99" s="151"/>
      <c r="HCP99" s="151"/>
      <c r="HCQ99" s="151"/>
      <c r="HCR99" s="151"/>
      <c r="HCS99" s="151"/>
      <c r="HCT99" s="151"/>
      <c r="HCU99" s="151"/>
      <c r="HCV99" s="151"/>
      <c r="HCW99" s="151"/>
      <c r="HCX99" s="151"/>
      <c r="HCY99" s="151"/>
      <c r="HCZ99" s="151"/>
      <c r="HDA99" s="151"/>
      <c r="HDB99" s="151"/>
      <c r="HDC99" s="151"/>
      <c r="HDD99" s="151"/>
      <c r="HDE99" s="151"/>
      <c r="HDF99" s="151"/>
      <c r="HDG99" s="151"/>
      <c r="HDH99" s="151"/>
      <c r="HDI99" s="151"/>
      <c r="HDJ99" s="151"/>
      <c r="HDK99" s="151"/>
      <c r="HDL99" s="151"/>
      <c r="HDM99" s="151"/>
      <c r="HDN99" s="151"/>
      <c r="HDO99" s="151"/>
      <c r="HDP99" s="151"/>
      <c r="HDQ99" s="151"/>
      <c r="HDR99" s="151"/>
      <c r="HDS99" s="151"/>
      <c r="HDT99" s="151"/>
      <c r="HDU99" s="151"/>
      <c r="HDV99" s="151"/>
      <c r="HDW99" s="151"/>
      <c r="HDX99" s="151"/>
      <c r="HDY99" s="151"/>
      <c r="HDZ99" s="151"/>
      <c r="HEA99" s="151"/>
      <c r="HEB99" s="151"/>
      <c r="HEC99" s="151"/>
      <c r="HED99" s="151"/>
      <c r="HEE99" s="151"/>
      <c r="HEF99" s="151"/>
      <c r="HEG99" s="151"/>
      <c r="HEH99" s="151"/>
      <c r="HEI99" s="151"/>
      <c r="HEJ99" s="151"/>
      <c r="HEK99" s="151"/>
      <c r="HEL99" s="151"/>
      <c r="HEM99" s="151"/>
      <c r="HEN99" s="151"/>
      <c r="HEO99" s="151"/>
      <c r="HEP99" s="151"/>
      <c r="HEQ99" s="151"/>
      <c r="HER99" s="151"/>
      <c r="HES99" s="151"/>
      <c r="HET99" s="151"/>
      <c r="HEU99" s="151"/>
      <c r="HEV99" s="151"/>
      <c r="HEW99" s="151"/>
      <c r="HEX99" s="151"/>
      <c r="HEY99" s="151"/>
      <c r="HEZ99" s="151"/>
      <c r="HFA99" s="151"/>
      <c r="HFB99" s="151"/>
      <c r="HFC99" s="151"/>
      <c r="HFD99" s="151"/>
      <c r="HFE99" s="151"/>
      <c r="HFF99" s="151"/>
      <c r="HFG99" s="151"/>
      <c r="HFH99" s="151"/>
      <c r="HFI99" s="151"/>
      <c r="HFJ99" s="151"/>
      <c r="HFK99" s="151"/>
      <c r="HFL99" s="151"/>
      <c r="HFM99" s="151"/>
      <c r="HFN99" s="151"/>
      <c r="HFO99" s="151"/>
      <c r="HFP99" s="151"/>
      <c r="HFQ99" s="151"/>
      <c r="HFR99" s="151"/>
      <c r="HFS99" s="151"/>
      <c r="HFT99" s="151"/>
      <c r="HFU99" s="151"/>
      <c r="HFV99" s="151"/>
      <c r="HFW99" s="151"/>
      <c r="HFX99" s="151"/>
      <c r="HFY99" s="151"/>
      <c r="HFZ99" s="151"/>
      <c r="HGA99" s="151"/>
      <c r="HGB99" s="151"/>
      <c r="HGC99" s="151"/>
      <c r="HGD99" s="151"/>
      <c r="HGE99" s="151"/>
      <c r="HGF99" s="151"/>
      <c r="HGG99" s="151"/>
      <c r="HGH99" s="151"/>
      <c r="HGI99" s="151"/>
      <c r="HGJ99" s="151"/>
      <c r="HGK99" s="151"/>
      <c r="HGL99" s="151"/>
      <c r="HGM99" s="151"/>
      <c r="HGN99" s="151"/>
      <c r="HGO99" s="151"/>
      <c r="HGP99" s="151"/>
      <c r="HGQ99" s="151"/>
      <c r="HGR99" s="151"/>
      <c r="HGS99" s="151"/>
      <c r="HGT99" s="151"/>
      <c r="HGU99" s="151"/>
      <c r="HGV99" s="151"/>
      <c r="HGW99" s="151"/>
      <c r="HGX99" s="151"/>
      <c r="HGY99" s="151"/>
      <c r="HGZ99" s="151"/>
      <c r="HHA99" s="151"/>
      <c r="HHB99" s="151"/>
      <c r="HHC99" s="151"/>
      <c r="HHD99" s="151"/>
      <c r="HHE99" s="151"/>
      <c r="HHF99" s="151"/>
      <c r="HHG99" s="151"/>
      <c r="HHH99" s="151"/>
      <c r="HHI99" s="151"/>
      <c r="HHJ99" s="151"/>
      <c r="HHK99" s="151"/>
      <c r="HHL99" s="151"/>
      <c r="HHM99" s="151"/>
      <c r="HHN99" s="151"/>
      <c r="HHO99" s="151"/>
      <c r="HHP99" s="151"/>
      <c r="HHQ99" s="151"/>
      <c r="HHR99" s="151"/>
      <c r="HHS99" s="151"/>
      <c r="HHT99" s="151"/>
      <c r="HHU99" s="151"/>
      <c r="HHV99" s="151"/>
      <c r="HHW99" s="151"/>
      <c r="HHX99" s="151"/>
      <c r="HHY99" s="151"/>
      <c r="HHZ99" s="151"/>
      <c r="HIA99" s="151"/>
      <c r="HIB99" s="151"/>
      <c r="HIC99" s="151"/>
      <c r="HID99" s="151"/>
      <c r="HIE99" s="151"/>
      <c r="HIF99" s="151"/>
      <c r="HIG99" s="151"/>
      <c r="HIH99" s="151"/>
      <c r="HII99" s="151"/>
      <c r="HIJ99" s="151"/>
      <c r="HIK99" s="151"/>
      <c r="HIL99" s="151"/>
      <c r="HIM99" s="151"/>
      <c r="HIN99" s="151"/>
      <c r="HIO99" s="151"/>
      <c r="HIP99" s="151"/>
      <c r="HIQ99" s="151"/>
      <c r="HIR99" s="151"/>
      <c r="HIS99" s="151"/>
      <c r="HIT99" s="151"/>
      <c r="HIU99" s="151"/>
      <c r="HIV99" s="151"/>
      <c r="HIW99" s="151"/>
      <c r="HIX99" s="151"/>
      <c r="HIY99" s="151"/>
      <c r="HIZ99" s="151"/>
      <c r="HJA99" s="151"/>
      <c r="HJB99" s="151"/>
      <c r="HJC99" s="151"/>
      <c r="HJD99" s="151"/>
      <c r="HJE99" s="151"/>
      <c r="HJF99" s="151"/>
      <c r="HJG99" s="151"/>
      <c r="HJH99" s="151"/>
      <c r="HJI99" s="151"/>
      <c r="HJJ99" s="151"/>
      <c r="HJK99" s="151"/>
      <c r="HJL99" s="151"/>
      <c r="HJM99" s="151"/>
      <c r="HJN99" s="151"/>
      <c r="HJO99" s="151"/>
      <c r="HJP99" s="151"/>
      <c r="HJQ99" s="151"/>
      <c r="HJR99" s="151"/>
      <c r="HJS99" s="151"/>
      <c r="HJT99" s="151"/>
      <c r="HJU99" s="151"/>
      <c r="HJV99" s="151"/>
      <c r="HJW99" s="151"/>
      <c r="HJX99" s="151"/>
      <c r="HJY99" s="151"/>
      <c r="HJZ99" s="151"/>
      <c r="HKA99" s="151"/>
      <c r="HKB99" s="151"/>
      <c r="HKC99" s="151"/>
      <c r="HKD99" s="151"/>
      <c r="HKE99" s="151"/>
      <c r="HKF99" s="151"/>
      <c r="HKG99" s="151"/>
      <c r="HKH99" s="151"/>
      <c r="HKI99" s="151"/>
      <c r="HKJ99" s="151"/>
      <c r="HKK99" s="151"/>
      <c r="HKL99" s="151"/>
      <c r="HKM99" s="151"/>
      <c r="HKN99" s="151"/>
      <c r="HKO99" s="151"/>
      <c r="HKP99" s="151"/>
      <c r="HKQ99" s="151"/>
      <c r="HKR99" s="151"/>
      <c r="HKS99" s="151"/>
      <c r="HKT99" s="151"/>
      <c r="HKU99" s="151"/>
      <c r="HKV99" s="151"/>
      <c r="HKW99" s="151"/>
      <c r="HKX99" s="151"/>
      <c r="HKY99" s="151"/>
      <c r="HKZ99" s="151"/>
      <c r="HLA99" s="151"/>
      <c r="HLB99" s="151"/>
      <c r="HLC99" s="151"/>
      <c r="HLD99" s="151"/>
      <c r="HLE99" s="151"/>
      <c r="HLF99" s="151"/>
      <c r="HLG99" s="151"/>
      <c r="HLH99" s="151"/>
      <c r="HLI99" s="151"/>
      <c r="HLJ99" s="151"/>
      <c r="HLK99" s="151"/>
      <c r="HLL99" s="151"/>
      <c r="HLM99" s="151"/>
      <c r="HLN99" s="151"/>
      <c r="HLO99" s="151"/>
      <c r="HLP99" s="151"/>
      <c r="HLQ99" s="151"/>
      <c r="HLR99" s="151"/>
      <c r="HLS99" s="151"/>
      <c r="HLT99" s="151"/>
      <c r="HLU99" s="151"/>
      <c r="HLV99" s="151"/>
      <c r="HLW99" s="151"/>
      <c r="HLX99" s="151"/>
      <c r="HLY99" s="151"/>
      <c r="HLZ99" s="151"/>
      <c r="HMA99" s="151"/>
      <c r="HMB99" s="151"/>
      <c r="HMC99" s="151"/>
      <c r="HMD99" s="151"/>
      <c r="HME99" s="151"/>
      <c r="HMF99" s="151"/>
      <c r="HMG99" s="151"/>
      <c r="HMH99" s="151"/>
      <c r="HMI99" s="151"/>
      <c r="HMJ99" s="151"/>
      <c r="HMK99" s="151"/>
      <c r="HML99" s="151"/>
      <c r="HMM99" s="151"/>
      <c r="HMN99" s="151"/>
      <c r="HMO99" s="151"/>
      <c r="HMP99" s="151"/>
      <c r="HMQ99" s="151"/>
      <c r="HMR99" s="151"/>
      <c r="HMS99" s="151"/>
      <c r="HMT99" s="151"/>
      <c r="HMU99" s="151"/>
      <c r="HMV99" s="151"/>
      <c r="HMW99" s="151"/>
      <c r="HMX99" s="151"/>
      <c r="HMY99" s="151"/>
      <c r="HMZ99" s="151"/>
      <c r="HNA99" s="151"/>
      <c r="HNB99" s="151"/>
      <c r="HNC99" s="151"/>
      <c r="HND99" s="151"/>
      <c r="HNE99" s="151"/>
      <c r="HNF99" s="151"/>
      <c r="HNG99" s="151"/>
      <c r="HNH99" s="151"/>
      <c r="HNI99" s="151"/>
      <c r="HNJ99" s="151"/>
      <c r="HNK99" s="151"/>
      <c r="HNL99" s="151"/>
      <c r="HNM99" s="151"/>
      <c r="HNN99" s="151"/>
      <c r="HNO99" s="151"/>
      <c r="HNP99" s="151"/>
      <c r="HNQ99" s="151"/>
      <c r="HNR99" s="151"/>
      <c r="HNS99" s="151"/>
      <c r="HNT99" s="151"/>
      <c r="HNU99" s="151"/>
      <c r="HNV99" s="151"/>
      <c r="HNW99" s="151"/>
      <c r="HNX99" s="151"/>
      <c r="HNY99" s="151"/>
      <c r="HNZ99" s="151"/>
      <c r="HOA99" s="151"/>
      <c r="HOB99" s="151"/>
      <c r="HOC99" s="151"/>
      <c r="HOD99" s="151"/>
      <c r="HOE99" s="151"/>
      <c r="HOF99" s="151"/>
      <c r="HOG99" s="151"/>
      <c r="HOH99" s="151"/>
      <c r="HOI99" s="151"/>
      <c r="HOJ99" s="151"/>
      <c r="HOK99" s="151"/>
      <c r="HOL99" s="151"/>
      <c r="HOM99" s="151"/>
      <c r="HON99" s="151"/>
      <c r="HOO99" s="151"/>
      <c r="HOP99" s="151"/>
      <c r="HOQ99" s="151"/>
      <c r="HOR99" s="151"/>
      <c r="HOS99" s="151"/>
      <c r="HOT99" s="151"/>
      <c r="HOU99" s="151"/>
      <c r="HOV99" s="151"/>
      <c r="HOW99" s="151"/>
      <c r="HOX99" s="151"/>
      <c r="HOY99" s="151"/>
      <c r="HOZ99" s="151"/>
      <c r="HPA99" s="151"/>
      <c r="HPB99" s="151"/>
      <c r="HPC99" s="151"/>
      <c r="HPD99" s="151"/>
      <c r="HPE99" s="151"/>
      <c r="HPF99" s="151"/>
      <c r="HPG99" s="151"/>
      <c r="HPH99" s="151"/>
      <c r="HPI99" s="151"/>
      <c r="HPJ99" s="151"/>
      <c r="HPK99" s="151"/>
      <c r="HPL99" s="151"/>
      <c r="HPM99" s="151"/>
      <c r="HPN99" s="151"/>
      <c r="HPO99" s="151"/>
      <c r="HPP99" s="151"/>
      <c r="HPQ99" s="151"/>
      <c r="HPR99" s="151"/>
      <c r="HPS99" s="151"/>
      <c r="HPT99" s="151"/>
      <c r="HPU99" s="151"/>
      <c r="HPV99" s="151"/>
      <c r="HPW99" s="151"/>
      <c r="HPX99" s="151"/>
      <c r="HPY99" s="151"/>
      <c r="HPZ99" s="151"/>
      <c r="HQA99" s="151"/>
      <c r="HQB99" s="151"/>
      <c r="HQC99" s="151"/>
      <c r="HQD99" s="151"/>
      <c r="HQE99" s="151"/>
      <c r="HQF99" s="151"/>
      <c r="HQG99" s="151"/>
      <c r="HQH99" s="151"/>
      <c r="HQI99" s="151"/>
      <c r="HQJ99" s="151"/>
      <c r="HQK99" s="151"/>
      <c r="HQL99" s="151"/>
      <c r="HQM99" s="151"/>
      <c r="HQN99" s="151"/>
      <c r="HQO99" s="151"/>
      <c r="HQP99" s="151"/>
      <c r="HQQ99" s="151"/>
      <c r="HQR99" s="151"/>
      <c r="HQS99" s="151"/>
      <c r="HQT99" s="151"/>
      <c r="HQU99" s="151"/>
      <c r="HQV99" s="151"/>
      <c r="HQW99" s="151"/>
      <c r="HQX99" s="151"/>
      <c r="HQY99" s="151"/>
      <c r="HQZ99" s="151"/>
      <c r="HRA99" s="151"/>
      <c r="HRB99" s="151"/>
      <c r="HRC99" s="151"/>
      <c r="HRD99" s="151"/>
      <c r="HRE99" s="151"/>
      <c r="HRF99" s="151"/>
      <c r="HRG99" s="151"/>
      <c r="HRH99" s="151"/>
      <c r="HRI99" s="151"/>
      <c r="HRJ99" s="151"/>
      <c r="HRK99" s="151"/>
      <c r="HRL99" s="151"/>
      <c r="HRM99" s="151"/>
      <c r="HRN99" s="151"/>
      <c r="HRO99" s="151"/>
      <c r="HRP99" s="151"/>
      <c r="HRQ99" s="151"/>
      <c r="HRR99" s="151"/>
      <c r="HRS99" s="151"/>
      <c r="HRT99" s="151"/>
      <c r="HRU99" s="151"/>
      <c r="HRV99" s="151"/>
      <c r="HRW99" s="151"/>
      <c r="HRX99" s="151"/>
      <c r="HRY99" s="151"/>
      <c r="HRZ99" s="151"/>
      <c r="HSA99" s="151"/>
      <c r="HSB99" s="151"/>
      <c r="HSC99" s="151"/>
      <c r="HSD99" s="151"/>
      <c r="HSE99" s="151"/>
      <c r="HSF99" s="151"/>
      <c r="HSG99" s="151"/>
      <c r="HSH99" s="151"/>
      <c r="HSI99" s="151"/>
      <c r="HSJ99" s="151"/>
      <c r="HSK99" s="151"/>
      <c r="HSL99" s="151"/>
      <c r="HSM99" s="151"/>
      <c r="HSN99" s="151"/>
      <c r="HSO99" s="151"/>
      <c r="HSP99" s="151"/>
      <c r="HSQ99" s="151"/>
      <c r="HSR99" s="151"/>
      <c r="HSS99" s="151"/>
      <c r="HST99" s="151"/>
      <c r="HSU99" s="151"/>
      <c r="HSV99" s="151"/>
      <c r="HSW99" s="151"/>
      <c r="HSX99" s="151"/>
      <c r="HSY99" s="151"/>
      <c r="HSZ99" s="151"/>
      <c r="HTA99" s="151"/>
      <c r="HTB99" s="151"/>
      <c r="HTC99" s="151"/>
      <c r="HTD99" s="151"/>
      <c r="HTE99" s="151"/>
      <c r="HTF99" s="151"/>
      <c r="HTG99" s="151"/>
      <c r="HTH99" s="151"/>
      <c r="HTI99" s="151"/>
      <c r="HTJ99" s="151"/>
      <c r="HTK99" s="151"/>
      <c r="HTL99" s="151"/>
      <c r="HTM99" s="151"/>
      <c r="HTN99" s="151"/>
      <c r="HTO99" s="151"/>
      <c r="HTP99" s="151"/>
      <c r="HTQ99" s="151"/>
      <c r="HTR99" s="151"/>
      <c r="HTS99" s="151"/>
      <c r="HTT99" s="151"/>
      <c r="HTU99" s="151"/>
      <c r="HTV99" s="151"/>
      <c r="HTW99" s="151"/>
      <c r="HTX99" s="151"/>
      <c r="HTY99" s="151"/>
      <c r="HTZ99" s="151"/>
      <c r="HUA99" s="151"/>
      <c r="HUB99" s="151"/>
      <c r="HUC99" s="151"/>
      <c r="HUD99" s="151"/>
      <c r="HUE99" s="151"/>
      <c r="HUF99" s="151"/>
      <c r="HUG99" s="151"/>
      <c r="HUH99" s="151"/>
      <c r="HUI99" s="151"/>
      <c r="HUJ99" s="151"/>
      <c r="HUK99" s="151"/>
      <c r="HUL99" s="151"/>
      <c r="HUM99" s="151"/>
      <c r="HUN99" s="151"/>
      <c r="HUO99" s="151"/>
      <c r="HUP99" s="151"/>
      <c r="HUQ99" s="151"/>
      <c r="HUR99" s="151"/>
      <c r="HUS99" s="151"/>
      <c r="HUT99" s="151"/>
      <c r="HUU99" s="151"/>
      <c r="HUV99" s="151"/>
      <c r="HUW99" s="151"/>
      <c r="HUX99" s="151"/>
      <c r="HUY99" s="151"/>
      <c r="HUZ99" s="151"/>
      <c r="HVA99" s="151"/>
      <c r="HVB99" s="151"/>
      <c r="HVC99" s="151"/>
      <c r="HVD99" s="151"/>
      <c r="HVE99" s="151"/>
      <c r="HVF99" s="151"/>
      <c r="HVG99" s="151"/>
      <c r="HVH99" s="151"/>
      <c r="HVI99" s="151"/>
      <c r="HVJ99" s="151"/>
      <c r="HVK99" s="151"/>
      <c r="HVL99" s="151"/>
      <c r="HVM99" s="151"/>
      <c r="HVN99" s="151"/>
      <c r="HVO99" s="151"/>
      <c r="HVP99" s="151"/>
      <c r="HVQ99" s="151"/>
      <c r="HVR99" s="151"/>
      <c r="HVS99" s="151"/>
      <c r="HVT99" s="151"/>
      <c r="HVU99" s="151"/>
      <c r="HVV99" s="151"/>
      <c r="HVW99" s="151"/>
      <c r="HVX99" s="151"/>
      <c r="HVY99" s="151"/>
      <c r="HVZ99" s="151"/>
      <c r="HWA99" s="151"/>
      <c r="HWB99" s="151"/>
      <c r="HWC99" s="151"/>
      <c r="HWD99" s="151"/>
      <c r="HWE99" s="151"/>
      <c r="HWF99" s="151"/>
      <c r="HWG99" s="151"/>
      <c r="HWH99" s="151"/>
      <c r="HWI99" s="151"/>
      <c r="HWJ99" s="151"/>
      <c r="HWK99" s="151"/>
      <c r="HWL99" s="151"/>
      <c r="HWM99" s="151"/>
      <c r="HWN99" s="151"/>
      <c r="HWO99" s="151"/>
      <c r="HWP99" s="151"/>
      <c r="HWQ99" s="151"/>
      <c r="HWR99" s="151"/>
      <c r="HWS99" s="151"/>
      <c r="HWT99" s="151"/>
      <c r="HWU99" s="151"/>
      <c r="HWV99" s="151"/>
      <c r="HWW99" s="151"/>
      <c r="HWX99" s="151"/>
      <c r="HWY99" s="151"/>
      <c r="HWZ99" s="151"/>
      <c r="HXA99" s="151"/>
      <c r="HXB99" s="151"/>
      <c r="HXC99" s="151"/>
      <c r="HXD99" s="151"/>
      <c r="HXE99" s="151"/>
      <c r="HXF99" s="151"/>
      <c r="HXG99" s="151"/>
      <c r="HXH99" s="151"/>
      <c r="HXI99" s="151"/>
      <c r="HXJ99" s="151"/>
      <c r="HXK99" s="151"/>
      <c r="HXL99" s="151"/>
      <c r="HXM99" s="151"/>
      <c r="HXN99" s="151"/>
      <c r="HXO99" s="151"/>
      <c r="HXP99" s="151"/>
      <c r="HXQ99" s="151"/>
      <c r="HXR99" s="151"/>
      <c r="HXS99" s="151"/>
      <c r="HXT99" s="151"/>
      <c r="HXU99" s="151"/>
      <c r="HXV99" s="151"/>
      <c r="HXW99" s="151"/>
      <c r="HXX99" s="151"/>
      <c r="HXY99" s="151"/>
      <c r="HXZ99" s="151"/>
      <c r="HYA99" s="151"/>
      <c r="HYB99" s="151"/>
      <c r="HYC99" s="151"/>
      <c r="HYD99" s="151"/>
      <c r="HYE99" s="151"/>
      <c r="HYF99" s="151"/>
      <c r="HYG99" s="151"/>
      <c r="HYH99" s="151"/>
      <c r="HYI99" s="151"/>
      <c r="HYJ99" s="151"/>
      <c r="HYK99" s="151"/>
      <c r="HYL99" s="151"/>
      <c r="HYM99" s="151"/>
      <c r="HYN99" s="151"/>
      <c r="HYO99" s="151"/>
      <c r="HYP99" s="151"/>
      <c r="HYQ99" s="151"/>
      <c r="HYR99" s="151"/>
      <c r="HYS99" s="151"/>
      <c r="HYT99" s="151"/>
      <c r="HYU99" s="151"/>
      <c r="HYV99" s="151"/>
      <c r="HYW99" s="151"/>
      <c r="HYX99" s="151"/>
      <c r="HYY99" s="151"/>
      <c r="HYZ99" s="151"/>
      <c r="HZA99" s="151"/>
      <c r="HZB99" s="151"/>
      <c r="HZC99" s="151"/>
      <c r="HZD99" s="151"/>
      <c r="HZE99" s="151"/>
      <c r="HZF99" s="151"/>
      <c r="HZG99" s="151"/>
      <c r="HZH99" s="151"/>
      <c r="HZI99" s="151"/>
      <c r="HZJ99" s="151"/>
      <c r="HZK99" s="151"/>
      <c r="HZL99" s="151"/>
      <c r="HZM99" s="151"/>
      <c r="HZN99" s="151"/>
      <c r="HZO99" s="151"/>
      <c r="HZP99" s="151"/>
      <c r="HZQ99" s="151"/>
      <c r="HZR99" s="151"/>
      <c r="HZS99" s="151"/>
      <c r="HZT99" s="151"/>
      <c r="HZU99" s="151"/>
      <c r="HZV99" s="151"/>
      <c r="HZW99" s="151"/>
      <c r="HZX99" s="151"/>
      <c r="HZY99" s="151"/>
      <c r="HZZ99" s="151"/>
      <c r="IAA99" s="151"/>
      <c r="IAB99" s="151"/>
      <c r="IAC99" s="151"/>
      <c r="IAD99" s="151"/>
      <c r="IAE99" s="151"/>
      <c r="IAF99" s="151"/>
      <c r="IAG99" s="151"/>
      <c r="IAH99" s="151"/>
      <c r="IAI99" s="151"/>
      <c r="IAJ99" s="151"/>
      <c r="IAK99" s="151"/>
      <c r="IAL99" s="151"/>
      <c r="IAM99" s="151"/>
      <c r="IAN99" s="151"/>
      <c r="IAO99" s="151"/>
      <c r="IAP99" s="151"/>
      <c r="IAQ99" s="151"/>
      <c r="IAR99" s="151"/>
      <c r="IAS99" s="151"/>
      <c r="IAT99" s="151"/>
      <c r="IAU99" s="151"/>
      <c r="IAV99" s="151"/>
      <c r="IAW99" s="151"/>
      <c r="IAX99" s="151"/>
      <c r="IAY99" s="151"/>
      <c r="IAZ99" s="151"/>
      <c r="IBA99" s="151"/>
      <c r="IBB99" s="151"/>
      <c r="IBC99" s="151"/>
      <c r="IBD99" s="151"/>
      <c r="IBE99" s="151"/>
      <c r="IBF99" s="151"/>
      <c r="IBG99" s="151"/>
      <c r="IBH99" s="151"/>
      <c r="IBI99" s="151"/>
      <c r="IBJ99" s="151"/>
      <c r="IBK99" s="151"/>
      <c r="IBL99" s="151"/>
      <c r="IBM99" s="151"/>
      <c r="IBN99" s="151"/>
      <c r="IBO99" s="151"/>
      <c r="IBP99" s="151"/>
      <c r="IBQ99" s="151"/>
      <c r="IBR99" s="151"/>
      <c r="IBS99" s="151"/>
      <c r="IBT99" s="151"/>
      <c r="IBU99" s="151"/>
      <c r="IBV99" s="151"/>
      <c r="IBW99" s="151"/>
      <c r="IBX99" s="151"/>
      <c r="IBY99" s="151"/>
      <c r="IBZ99" s="151"/>
      <c r="ICA99" s="151"/>
      <c r="ICB99" s="151"/>
      <c r="ICC99" s="151"/>
      <c r="ICD99" s="151"/>
      <c r="ICE99" s="151"/>
      <c r="ICF99" s="151"/>
      <c r="ICG99" s="151"/>
      <c r="ICH99" s="151"/>
      <c r="ICI99" s="151"/>
      <c r="ICJ99" s="151"/>
      <c r="ICK99" s="151"/>
      <c r="ICL99" s="151"/>
      <c r="ICM99" s="151"/>
      <c r="ICN99" s="151"/>
      <c r="ICO99" s="151"/>
      <c r="ICP99" s="151"/>
      <c r="ICQ99" s="151"/>
      <c r="ICR99" s="151"/>
      <c r="ICS99" s="151"/>
      <c r="ICT99" s="151"/>
      <c r="ICU99" s="151"/>
      <c r="ICV99" s="151"/>
      <c r="ICW99" s="151"/>
      <c r="ICX99" s="151"/>
      <c r="ICY99" s="151"/>
      <c r="ICZ99" s="151"/>
      <c r="IDA99" s="151"/>
      <c r="IDB99" s="151"/>
      <c r="IDC99" s="151"/>
      <c r="IDD99" s="151"/>
      <c r="IDE99" s="151"/>
      <c r="IDF99" s="151"/>
      <c r="IDG99" s="151"/>
      <c r="IDH99" s="151"/>
      <c r="IDI99" s="151"/>
      <c r="IDJ99" s="151"/>
      <c r="IDK99" s="151"/>
      <c r="IDL99" s="151"/>
      <c r="IDM99" s="151"/>
      <c r="IDN99" s="151"/>
      <c r="IDO99" s="151"/>
      <c r="IDP99" s="151"/>
      <c r="IDQ99" s="151"/>
      <c r="IDR99" s="151"/>
      <c r="IDS99" s="151"/>
      <c r="IDT99" s="151"/>
      <c r="IDU99" s="151"/>
      <c r="IDV99" s="151"/>
      <c r="IDW99" s="151"/>
      <c r="IDX99" s="151"/>
      <c r="IDY99" s="151"/>
      <c r="IDZ99" s="151"/>
      <c r="IEA99" s="151"/>
      <c r="IEB99" s="151"/>
      <c r="IEC99" s="151"/>
      <c r="IED99" s="151"/>
      <c r="IEE99" s="151"/>
      <c r="IEF99" s="151"/>
      <c r="IEG99" s="151"/>
      <c r="IEH99" s="151"/>
      <c r="IEI99" s="151"/>
      <c r="IEJ99" s="151"/>
      <c r="IEK99" s="151"/>
      <c r="IEL99" s="151"/>
      <c r="IEM99" s="151"/>
      <c r="IEN99" s="151"/>
      <c r="IEO99" s="151"/>
      <c r="IEP99" s="151"/>
      <c r="IEQ99" s="151"/>
      <c r="IER99" s="151"/>
      <c r="IES99" s="151"/>
      <c r="IET99" s="151"/>
      <c r="IEU99" s="151"/>
      <c r="IEV99" s="151"/>
      <c r="IEW99" s="151"/>
      <c r="IEX99" s="151"/>
      <c r="IEY99" s="151"/>
      <c r="IEZ99" s="151"/>
      <c r="IFA99" s="151"/>
      <c r="IFB99" s="151"/>
      <c r="IFC99" s="151"/>
      <c r="IFD99" s="151"/>
      <c r="IFE99" s="151"/>
      <c r="IFF99" s="151"/>
      <c r="IFG99" s="151"/>
      <c r="IFH99" s="151"/>
      <c r="IFI99" s="151"/>
      <c r="IFJ99" s="151"/>
      <c r="IFK99" s="151"/>
      <c r="IFL99" s="151"/>
      <c r="IFM99" s="151"/>
      <c r="IFN99" s="151"/>
      <c r="IFO99" s="151"/>
      <c r="IFP99" s="151"/>
      <c r="IFQ99" s="151"/>
      <c r="IFR99" s="151"/>
      <c r="IFS99" s="151"/>
      <c r="IFT99" s="151"/>
      <c r="IFU99" s="151"/>
      <c r="IFV99" s="151"/>
      <c r="IFW99" s="151"/>
      <c r="IFX99" s="151"/>
      <c r="IFY99" s="151"/>
      <c r="IFZ99" s="151"/>
      <c r="IGA99" s="151"/>
      <c r="IGB99" s="151"/>
      <c r="IGC99" s="151"/>
      <c r="IGD99" s="151"/>
      <c r="IGE99" s="151"/>
      <c r="IGF99" s="151"/>
      <c r="IGG99" s="151"/>
      <c r="IGH99" s="151"/>
      <c r="IGI99" s="151"/>
      <c r="IGJ99" s="151"/>
      <c r="IGK99" s="151"/>
      <c r="IGL99" s="151"/>
      <c r="IGM99" s="151"/>
      <c r="IGN99" s="151"/>
      <c r="IGO99" s="151"/>
      <c r="IGP99" s="151"/>
      <c r="IGQ99" s="151"/>
      <c r="IGR99" s="151"/>
      <c r="IGS99" s="151"/>
      <c r="IGT99" s="151"/>
      <c r="IGU99" s="151"/>
      <c r="IGV99" s="151"/>
      <c r="IGW99" s="151"/>
      <c r="IGX99" s="151"/>
      <c r="IGY99" s="151"/>
      <c r="IGZ99" s="151"/>
      <c r="IHA99" s="151"/>
      <c r="IHB99" s="151"/>
      <c r="IHC99" s="151"/>
      <c r="IHD99" s="151"/>
      <c r="IHE99" s="151"/>
      <c r="IHF99" s="151"/>
      <c r="IHG99" s="151"/>
      <c r="IHH99" s="151"/>
      <c r="IHI99" s="151"/>
      <c r="IHJ99" s="151"/>
      <c r="IHK99" s="151"/>
      <c r="IHL99" s="151"/>
      <c r="IHM99" s="151"/>
      <c r="IHN99" s="151"/>
      <c r="IHO99" s="151"/>
      <c r="IHP99" s="151"/>
      <c r="IHQ99" s="151"/>
      <c r="IHR99" s="151"/>
      <c r="IHS99" s="151"/>
      <c r="IHT99" s="151"/>
      <c r="IHU99" s="151"/>
      <c r="IHV99" s="151"/>
      <c r="IHW99" s="151"/>
      <c r="IHX99" s="151"/>
      <c r="IHY99" s="151"/>
      <c r="IHZ99" s="151"/>
      <c r="IIA99" s="151"/>
      <c r="IIB99" s="151"/>
      <c r="IIC99" s="151"/>
      <c r="IID99" s="151"/>
      <c r="IIE99" s="151"/>
      <c r="IIF99" s="151"/>
      <c r="IIG99" s="151"/>
      <c r="IIH99" s="151"/>
      <c r="III99" s="151"/>
      <c r="IIJ99" s="151"/>
      <c r="IIK99" s="151"/>
      <c r="IIL99" s="151"/>
      <c r="IIM99" s="151"/>
      <c r="IIN99" s="151"/>
      <c r="IIO99" s="151"/>
      <c r="IIP99" s="151"/>
      <c r="IIQ99" s="151"/>
      <c r="IIR99" s="151"/>
      <c r="IIS99" s="151"/>
      <c r="IIT99" s="151"/>
      <c r="IIU99" s="151"/>
      <c r="IIV99" s="151"/>
      <c r="IIW99" s="151"/>
      <c r="IIX99" s="151"/>
      <c r="IIY99" s="151"/>
      <c r="IIZ99" s="151"/>
      <c r="IJA99" s="151"/>
      <c r="IJB99" s="151"/>
      <c r="IJC99" s="151"/>
      <c r="IJD99" s="151"/>
      <c r="IJE99" s="151"/>
      <c r="IJF99" s="151"/>
      <c r="IJG99" s="151"/>
      <c r="IJH99" s="151"/>
      <c r="IJI99" s="151"/>
      <c r="IJJ99" s="151"/>
      <c r="IJK99" s="151"/>
      <c r="IJL99" s="151"/>
      <c r="IJM99" s="151"/>
      <c r="IJN99" s="151"/>
      <c r="IJO99" s="151"/>
      <c r="IJP99" s="151"/>
      <c r="IJQ99" s="151"/>
      <c r="IJR99" s="151"/>
      <c r="IJS99" s="151"/>
      <c r="IJT99" s="151"/>
      <c r="IJU99" s="151"/>
      <c r="IJV99" s="151"/>
      <c r="IJW99" s="151"/>
      <c r="IJX99" s="151"/>
      <c r="IJY99" s="151"/>
      <c r="IJZ99" s="151"/>
      <c r="IKA99" s="151"/>
      <c r="IKB99" s="151"/>
      <c r="IKC99" s="151"/>
      <c r="IKD99" s="151"/>
      <c r="IKE99" s="151"/>
      <c r="IKF99" s="151"/>
      <c r="IKG99" s="151"/>
      <c r="IKH99" s="151"/>
      <c r="IKI99" s="151"/>
      <c r="IKJ99" s="151"/>
      <c r="IKK99" s="151"/>
      <c r="IKL99" s="151"/>
      <c r="IKM99" s="151"/>
      <c r="IKN99" s="151"/>
      <c r="IKO99" s="151"/>
      <c r="IKP99" s="151"/>
      <c r="IKQ99" s="151"/>
      <c r="IKR99" s="151"/>
      <c r="IKS99" s="151"/>
      <c r="IKT99" s="151"/>
      <c r="IKU99" s="151"/>
      <c r="IKV99" s="151"/>
      <c r="IKW99" s="151"/>
      <c r="IKX99" s="151"/>
      <c r="IKY99" s="151"/>
      <c r="IKZ99" s="151"/>
      <c r="ILA99" s="151"/>
      <c r="ILB99" s="151"/>
      <c r="ILC99" s="151"/>
      <c r="ILD99" s="151"/>
      <c r="ILE99" s="151"/>
      <c r="ILF99" s="151"/>
      <c r="ILG99" s="151"/>
      <c r="ILH99" s="151"/>
      <c r="ILI99" s="151"/>
      <c r="ILJ99" s="151"/>
      <c r="ILK99" s="151"/>
      <c r="ILL99" s="151"/>
      <c r="ILM99" s="151"/>
      <c r="ILN99" s="151"/>
      <c r="ILO99" s="151"/>
      <c r="ILP99" s="151"/>
      <c r="ILQ99" s="151"/>
      <c r="ILR99" s="151"/>
      <c r="ILS99" s="151"/>
      <c r="ILT99" s="151"/>
      <c r="ILU99" s="151"/>
      <c r="ILV99" s="151"/>
      <c r="ILW99" s="151"/>
      <c r="ILX99" s="151"/>
      <c r="ILY99" s="151"/>
      <c r="ILZ99" s="151"/>
      <c r="IMA99" s="151"/>
      <c r="IMB99" s="151"/>
      <c r="IMC99" s="151"/>
      <c r="IMD99" s="151"/>
      <c r="IME99" s="151"/>
      <c r="IMF99" s="151"/>
      <c r="IMG99" s="151"/>
      <c r="IMH99" s="151"/>
      <c r="IMI99" s="151"/>
      <c r="IMJ99" s="151"/>
      <c r="IMK99" s="151"/>
      <c r="IML99" s="151"/>
      <c r="IMM99" s="151"/>
      <c r="IMN99" s="151"/>
      <c r="IMO99" s="151"/>
      <c r="IMP99" s="151"/>
      <c r="IMQ99" s="151"/>
      <c r="IMR99" s="151"/>
      <c r="IMS99" s="151"/>
      <c r="IMT99" s="151"/>
      <c r="IMU99" s="151"/>
      <c r="IMV99" s="151"/>
      <c r="IMW99" s="151"/>
      <c r="IMX99" s="151"/>
      <c r="IMY99" s="151"/>
      <c r="IMZ99" s="151"/>
      <c r="INA99" s="151"/>
      <c r="INB99" s="151"/>
      <c r="INC99" s="151"/>
      <c r="IND99" s="151"/>
      <c r="INE99" s="151"/>
      <c r="INF99" s="151"/>
      <c r="ING99" s="151"/>
      <c r="INH99" s="151"/>
      <c r="INI99" s="151"/>
      <c r="INJ99" s="151"/>
      <c r="INK99" s="151"/>
      <c r="INL99" s="151"/>
      <c r="INM99" s="151"/>
      <c r="INN99" s="151"/>
      <c r="INO99" s="151"/>
      <c r="INP99" s="151"/>
      <c r="INQ99" s="151"/>
      <c r="INR99" s="151"/>
      <c r="INS99" s="151"/>
      <c r="INT99" s="151"/>
      <c r="INU99" s="151"/>
      <c r="INV99" s="151"/>
      <c r="INW99" s="151"/>
      <c r="INX99" s="151"/>
      <c r="INY99" s="151"/>
      <c r="INZ99" s="151"/>
      <c r="IOA99" s="151"/>
      <c r="IOB99" s="151"/>
      <c r="IOC99" s="151"/>
      <c r="IOD99" s="151"/>
      <c r="IOE99" s="151"/>
      <c r="IOF99" s="151"/>
      <c r="IOG99" s="151"/>
      <c r="IOH99" s="151"/>
      <c r="IOI99" s="151"/>
      <c r="IOJ99" s="151"/>
      <c r="IOK99" s="151"/>
      <c r="IOL99" s="151"/>
      <c r="IOM99" s="151"/>
      <c r="ION99" s="151"/>
      <c r="IOO99" s="151"/>
      <c r="IOP99" s="151"/>
      <c r="IOQ99" s="151"/>
      <c r="IOR99" s="151"/>
      <c r="IOS99" s="151"/>
      <c r="IOT99" s="151"/>
      <c r="IOU99" s="151"/>
      <c r="IOV99" s="151"/>
      <c r="IOW99" s="151"/>
      <c r="IOX99" s="151"/>
      <c r="IOY99" s="151"/>
      <c r="IOZ99" s="151"/>
      <c r="IPA99" s="151"/>
      <c r="IPB99" s="151"/>
      <c r="IPC99" s="151"/>
      <c r="IPD99" s="151"/>
      <c r="IPE99" s="151"/>
      <c r="IPF99" s="151"/>
      <c r="IPG99" s="151"/>
      <c r="IPH99" s="151"/>
      <c r="IPI99" s="151"/>
      <c r="IPJ99" s="151"/>
      <c r="IPK99" s="151"/>
      <c r="IPL99" s="151"/>
      <c r="IPM99" s="151"/>
      <c r="IPN99" s="151"/>
      <c r="IPO99" s="151"/>
      <c r="IPP99" s="151"/>
      <c r="IPQ99" s="151"/>
      <c r="IPR99" s="151"/>
      <c r="IPS99" s="151"/>
      <c r="IPT99" s="151"/>
      <c r="IPU99" s="151"/>
      <c r="IPV99" s="151"/>
      <c r="IPW99" s="151"/>
      <c r="IPX99" s="151"/>
      <c r="IPY99" s="151"/>
      <c r="IPZ99" s="151"/>
      <c r="IQA99" s="151"/>
      <c r="IQB99" s="151"/>
      <c r="IQC99" s="151"/>
      <c r="IQD99" s="151"/>
      <c r="IQE99" s="151"/>
      <c r="IQF99" s="151"/>
      <c r="IQG99" s="151"/>
      <c r="IQH99" s="151"/>
      <c r="IQI99" s="151"/>
      <c r="IQJ99" s="151"/>
      <c r="IQK99" s="151"/>
      <c r="IQL99" s="151"/>
      <c r="IQM99" s="151"/>
      <c r="IQN99" s="151"/>
      <c r="IQO99" s="151"/>
      <c r="IQP99" s="151"/>
      <c r="IQQ99" s="151"/>
      <c r="IQR99" s="151"/>
      <c r="IQS99" s="151"/>
      <c r="IQT99" s="151"/>
      <c r="IQU99" s="151"/>
      <c r="IQV99" s="151"/>
      <c r="IQW99" s="151"/>
      <c r="IQX99" s="151"/>
      <c r="IQY99" s="151"/>
      <c r="IQZ99" s="151"/>
      <c r="IRA99" s="151"/>
      <c r="IRB99" s="151"/>
      <c r="IRC99" s="151"/>
      <c r="IRD99" s="151"/>
      <c r="IRE99" s="151"/>
      <c r="IRF99" s="151"/>
      <c r="IRG99" s="151"/>
      <c r="IRH99" s="151"/>
      <c r="IRI99" s="151"/>
      <c r="IRJ99" s="151"/>
      <c r="IRK99" s="151"/>
      <c r="IRL99" s="151"/>
      <c r="IRM99" s="151"/>
      <c r="IRN99" s="151"/>
      <c r="IRO99" s="151"/>
      <c r="IRP99" s="151"/>
      <c r="IRQ99" s="151"/>
      <c r="IRR99" s="151"/>
      <c r="IRS99" s="151"/>
      <c r="IRT99" s="151"/>
      <c r="IRU99" s="151"/>
      <c r="IRV99" s="151"/>
      <c r="IRW99" s="151"/>
      <c r="IRX99" s="151"/>
      <c r="IRY99" s="151"/>
      <c r="IRZ99" s="151"/>
      <c r="ISA99" s="151"/>
      <c r="ISB99" s="151"/>
      <c r="ISC99" s="151"/>
      <c r="ISD99" s="151"/>
      <c r="ISE99" s="151"/>
      <c r="ISF99" s="151"/>
      <c r="ISG99" s="151"/>
      <c r="ISH99" s="151"/>
      <c r="ISI99" s="151"/>
      <c r="ISJ99" s="151"/>
      <c r="ISK99" s="151"/>
      <c r="ISL99" s="151"/>
      <c r="ISM99" s="151"/>
      <c r="ISN99" s="151"/>
      <c r="ISO99" s="151"/>
      <c r="ISP99" s="151"/>
      <c r="ISQ99" s="151"/>
      <c r="ISR99" s="151"/>
      <c r="ISS99" s="151"/>
      <c r="IST99" s="151"/>
      <c r="ISU99" s="151"/>
      <c r="ISV99" s="151"/>
      <c r="ISW99" s="151"/>
      <c r="ISX99" s="151"/>
      <c r="ISY99" s="151"/>
      <c r="ISZ99" s="151"/>
      <c r="ITA99" s="151"/>
      <c r="ITB99" s="151"/>
      <c r="ITC99" s="151"/>
      <c r="ITD99" s="151"/>
      <c r="ITE99" s="151"/>
      <c r="ITF99" s="151"/>
      <c r="ITG99" s="151"/>
      <c r="ITH99" s="151"/>
      <c r="ITI99" s="151"/>
      <c r="ITJ99" s="151"/>
      <c r="ITK99" s="151"/>
      <c r="ITL99" s="151"/>
      <c r="ITM99" s="151"/>
      <c r="ITN99" s="151"/>
      <c r="ITO99" s="151"/>
      <c r="ITP99" s="151"/>
      <c r="ITQ99" s="151"/>
      <c r="ITR99" s="151"/>
      <c r="ITS99" s="151"/>
      <c r="ITT99" s="151"/>
      <c r="ITU99" s="151"/>
      <c r="ITV99" s="151"/>
      <c r="ITW99" s="151"/>
      <c r="ITX99" s="151"/>
      <c r="ITY99" s="151"/>
      <c r="ITZ99" s="151"/>
      <c r="IUA99" s="151"/>
      <c r="IUB99" s="151"/>
      <c r="IUC99" s="151"/>
      <c r="IUD99" s="151"/>
      <c r="IUE99" s="151"/>
      <c r="IUF99" s="151"/>
      <c r="IUG99" s="151"/>
      <c r="IUH99" s="151"/>
      <c r="IUI99" s="151"/>
      <c r="IUJ99" s="151"/>
      <c r="IUK99" s="151"/>
      <c r="IUL99" s="151"/>
      <c r="IUM99" s="151"/>
      <c r="IUN99" s="151"/>
      <c r="IUO99" s="151"/>
      <c r="IUP99" s="151"/>
      <c r="IUQ99" s="151"/>
      <c r="IUR99" s="151"/>
      <c r="IUS99" s="151"/>
      <c r="IUT99" s="151"/>
      <c r="IUU99" s="151"/>
      <c r="IUV99" s="151"/>
      <c r="IUW99" s="151"/>
      <c r="IUX99" s="151"/>
      <c r="IUY99" s="151"/>
      <c r="IUZ99" s="151"/>
      <c r="IVA99" s="151"/>
      <c r="IVB99" s="151"/>
      <c r="IVC99" s="151"/>
      <c r="IVD99" s="151"/>
      <c r="IVE99" s="151"/>
      <c r="IVF99" s="151"/>
      <c r="IVG99" s="151"/>
      <c r="IVH99" s="151"/>
      <c r="IVI99" s="151"/>
      <c r="IVJ99" s="151"/>
      <c r="IVK99" s="151"/>
      <c r="IVL99" s="151"/>
      <c r="IVM99" s="151"/>
      <c r="IVN99" s="151"/>
      <c r="IVO99" s="151"/>
      <c r="IVP99" s="151"/>
      <c r="IVQ99" s="151"/>
      <c r="IVR99" s="151"/>
      <c r="IVS99" s="151"/>
      <c r="IVT99" s="151"/>
      <c r="IVU99" s="151"/>
      <c r="IVV99" s="151"/>
      <c r="IVW99" s="151"/>
      <c r="IVX99" s="151"/>
      <c r="IVY99" s="151"/>
      <c r="IVZ99" s="151"/>
      <c r="IWA99" s="151"/>
      <c r="IWB99" s="151"/>
      <c r="IWC99" s="151"/>
      <c r="IWD99" s="151"/>
      <c r="IWE99" s="151"/>
      <c r="IWF99" s="151"/>
      <c r="IWG99" s="151"/>
      <c r="IWH99" s="151"/>
      <c r="IWI99" s="151"/>
      <c r="IWJ99" s="151"/>
      <c r="IWK99" s="151"/>
      <c r="IWL99" s="151"/>
      <c r="IWM99" s="151"/>
      <c r="IWN99" s="151"/>
      <c r="IWO99" s="151"/>
      <c r="IWP99" s="151"/>
      <c r="IWQ99" s="151"/>
      <c r="IWR99" s="151"/>
      <c r="IWS99" s="151"/>
      <c r="IWT99" s="151"/>
      <c r="IWU99" s="151"/>
      <c r="IWV99" s="151"/>
      <c r="IWW99" s="151"/>
      <c r="IWX99" s="151"/>
      <c r="IWY99" s="151"/>
      <c r="IWZ99" s="151"/>
      <c r="IXA99" s="151"/>
      <c r="IXB99" s="151"/>
      <c r="IXC99" s="151"/>
      <c r="IXD99" s="151"/>
      <c r="IXE99" s="151"/>
      <c r="IXF99" s="151"/>
      <c r="IXG99" s="151"/>
      <c r="IXH99" s="151"/>
      <c r="IXI99" s="151"/>
      <c r="IXJ99" s="151"/>
      <c r="IXK99" s="151"/>
      <c r="IXL99" s="151"/>
      <c r="IXM99" s="151"/>
      <c r="IXN99" s="151"/>
      <c r="IXO99" s="151"/>
      <c r="IXP99" s="151"/>
      <c r="IXQ99" s="151"/>
      <c r="IXR99" s="151"/>
      <c r="IXS99" s="151"/>
      <c r="IXT99" s="151"/>
      <c r="IXU99" s="151"/>
      <c r="IXV99" s="151"/>
      <c r="IXW99" s="151"/>
      <c r="IXX99" s="151"/>
      <c r="IXY99" s="151"/>
      <c r="IXZ99" s="151"/>
      <c r="IYA99" s="151"/>
      <c r="IYB99" s="151"/>
      <c r="IYC99" s="151"/>
      <c r="IYD99" s="151"/>
      <c r="IYE99" s="151"/>
      <c r="IYF99" s="151"/>
      <c r="IYG99" s="151"/>
      <c r="IYH99" s="151"/>
      <c r="IYI99" s="151"/>
      <c r="IYJ99" s="151"/>
      <c r="IYK99" s="151"/>
      <c r="IYL99" s="151"/>
      <c r="IYM99" s="151"/>
      <c r="IYN99" s="151"/>
      <c r="IYO99" s="151"/>
      <c r="IYP99" s="151"/>
      <c r="IYQ99" s="151"/>
      <c r="IYR99" s="151"/>
      <c r="IYS99" s="151"/>
      <c r="IYT99" s="151"/>
      <c r="IYU99" s="151"/>
      <c r="IYV99" s="151"/>
      <c r="IYW99" s="151"/>
      <c r="IYX99" s="151"/>
      <c r="IYY99" s="151"/>
      <c r="IYZ99" s="151"/>
      <c r="IZA99" s="151"/>
      <c r="IZB99" s="151"/>
      <c r="IZC99" s="151"/>
      <c r="IZD99" s="151"/>
      <c r="IZE99" s="151"/>
      <c r="IZF99" s="151"/>
      <c r="IZG99" s="151"/>
      <c r="IZH99" s="151"/>
      <c r="IZI99" s="151"/>
      <c r="IZJ99" s="151"/>
      <c r="IZK99" s="151"/>
      <c r="IZL99" s="151"/>
      <c r="IZM99" s="151"/>
      <c r="IZN99" s="151"/>
      <c r="IZO99" s="151"/>
      <c r="IZP99" s="151"/>
      <c r="IZQ99" s="151"/>
      <c r="IZR99" s="151"/>
      <c r="IZS99" s="151"/>
      <c r="IZT99" s="151"/>
      <c r="IZU99" s="151"/>
      <c r="IZV99" s="151"/>
      <c r="IZW99" s="151"/>
      <c r="IZX99" s="151"/>
      <c r="IZY99" s="151"/>
      <c r="IZZ99" s="151"/>
      <c r="JAA99" s="151"/>
      <c r="JAB99" s="151"/>
      <c r="JAC99" s="151"/>
      <c r="JAD99" s="151"/>
      <c r="JAE99" s="151"/>
      <c r="JAF99" s="151"/>
      <c r="JAG99" s="151"/>
      <c r="JAH99" s="151"/>
      <c r="JAI99" s="151"/>
      <c r="JAJ99" s="151"/>
      <c r="JAK99" s="151"/>
      <c r="JAL99" s="151"/>
      <c r="JAM99" s="151"/>
      <c r="JAN99" s="151"/>
      <c r="JAO99" s="151"/>
      <c r="JAP99" s="151"/>
      <c r="JAQ99" s="151"/>
      <c r="JAR99" s="151"/>
      <c r="JAS99" s="151"/>
      <c r="JAT99" s="151"/>
      <c r="JAU99" s="151"/>
      <c r="JAV99" s="151"/>
      <c r="JAW99" s="151"/>
      <c r="JAX99" s="151"/>
      <c r="JAY99" s="151"/>
      <c r="JAZ99" s="151"/>
      <c r="JBA99" s="151"/>
      <c r="JBB99" s="151"/>
      <c r="JBC99" s="151"/>
      <c r="JBD99" s="151"/>
      <c r="JBE99" s="151"/>
      <c r="JBF99" s="151"/>
      <c r="JBG99" s="151"/>
      <c r="JBH99" s="151"/>
      <c r="JBI99" s="151"/>
      <c r="JBJ99" s="151"/>
      <c r="JBK99" s="151"/>
      <c r="JBL99" s="151"/>
      <c r="JBM99" s="151"/>
      <c r="JBN99" s="151"/>
      <c r="JBO99" s="151"/>
      <c r="JBP99" s="151"/>
      <c r="JBQ99" s="151"/>
      <c r="JBR99" s="151"/>
      <c r="JBS99" s="151"/>
      <c r="JBT99" s="151"/>
      <c r="JBU99" s="151"/>
      <c r="JBV99" s="151"/>
      <c r="JBW99" s="151"/>
      <c r="JBX99" s="151"/>
      <c r="JBY99" s="151"/>
      <c r="JBZ99" s="151"/>
      <c r="JCA99" s="151"/>
      <c r="JCB99" s="151"/>
      <c r="JCC99" s="151"/>
      <c r="JCD99" s="151"/>
      <c r="JCE99" s="151"/>
      <c r="JCF99" s="151"/>
      <c r="JCG99" s="151"/>
      <c r="JCH99" s="151"/>
      <c r="JCI99" s="151"/>
      <c r="JCJ99" s="151"/>
      <c r="JCK99" s="151"/>
      <c r="JCL99" s="151"/>
      <c r="JCM99" s="151"/>
      <c r="JCN99" s="151"/>
      <c r="JCO99" s="151"/>
      <c r="JCP99" s="151"/>
      <c r="JCQ99" s="151"/>
      <c r="JCR99" s="151"/>
      <c r="JCS99" s="151"/>
      <c r="JCT99" s="151"/>
      <c r="JCU99" s="151"/>
      <c r="JCV99" s="151"/>
      <c r="JCW99" s="151"/>
      <c r="JCX99" s="151"/>
      <c r="JCY99" s="151"/>
      <c r="JCZ99" s="151"/>
      <c r="JDA99" s="151"/>
      <c r="JDB99" s="151"/>
      <c r="JDC99" s="151"/>
      <c r="JDD99" s="151"/>
      <c r="JDE99" s="151"/>
      <c r="JDF99" s="151"/>
      <c r="JDG99" s="151"/>
      <c r="JDH99" s="151"/>
      <c r="JDI99" s="151"/>
      <c r="JDJ99" s="151"/>
      <c r="JDK99" s="151"/>
      <c r="JDL99" s="151"/>
      <c r="JDM99" s="151"/>
      <c r="JDN99" s="151"/>
      <c r="JDO99" s="151"/>
      <c r="JDP99" s="151"/>
      <c r="JDQ99" s="151"/>
      <c r="JDR99" s="151"/>
      <c r="JDS99" s="151"/>
      <c r="JDT99" s="151"/>
      <c r="JDU99" s="151"/>
      <c r="JDV99" s="151"/>
      <c r="JDW99" s="151"/>
      <c r="JDX99" s="151"/>
      <c r="JDY99" s="151"/>
      <c r="JDZ99" s="151"/>
      <c r="JEA99" s="151"/>
      <c r="JEB99" s="151"/>
      <c r="JEC99" s="151"/>
      <c r="JED99" s="151"/>
      <c r="JEE99" s="151"/>
      <c r="JEF99" s="151"/>
      <c r="JEG99" s="151"/>
      <c r="JEH99" s="151"/>
      <c r="JEI99" s="151"/>
      <c r="JEJ99" s="151"/>
      <c r="JEK99" s="151"/>
      <c r="JEL99" s="151"/>
      <c r="JEM99" s="151"/>
      <c r="JEN99" s="151"/>
      <c r="JEO99" s="151"/>
      <c r="JEP99" s="151"/>
      <c r="JEQ99" s="151"/>
      <c r="JER99" s="151"/>
      <c r="JES99" s="151"/>
      <c r="JET99" s="151"/>
      <c r="JEU99" s="151"/>
      <c r="JEV99" s="151"/>
      <c r="JEW99" s="151"/>
      <c r="JEX99" s="151"/>
      <c r="JEY99" s="151"/>
      <c r="JEZ99" s="151"/>
      <c r="JFA99" s="151"/>
      <c r="JFB99" s="151"/>
      <c r="JFC99" s="151"/>
      <c r="JFD99" s="151"/>
      <c r="JFE99" s="151"/>
      <c r="JFF99" s="151"/>
      <c r="JFG99" s="151"/>
      <c r="JFH99" s="151"/>
      <c r="JFI99" s="151"/>
      <c r="JFJ99" s="151"/>
      <c r="JFK99" s="151"/>
      <c r="JFL99" s="151"/>
      <c r="JFM99" s="151"/>
      <c r="JFN99" s="151"/>
      <c r="JFO99" s="151"/>
      <c r="JFP99" s="151"/>
      <c r="JFQ99" s="151"/>
      <c r="JFR99" s="151"/>
      <c r="JFS99" s="151"/>
      <c r="JFT99" s="151"/>
      <c r="JFU99" s="151"/>
      <c r="JFV99" s="151"/>
      <c r="JFW99" s="151"/>
      <c r="JFX99" s="151"/>
      <c r="JFY99" s="151"/>
      <c r="JFZ99" s="151"/>
      <c r="JGA99" s="151"/>
      <c r="JGB99" s="151"/>
      <c r="JGC99" s="151"/>
      <c r="JGD99" s="151"/>
      <c r="JGE99" s="151"/>
      <c r="JGF99" s="151"/>
      <c r="JGG99" s="151"/>
      <c r="JGH99" s="151"/>
      <c r="JGI99" s="151"/>
      <c r="JGJ99" s="151"/>
      <c r="JGK99" s="151"/>
      <c r="JGL99" s="151"/>
      <c r="JGM99" s="151"/>
      <c r="JGN99" s="151"/>
      <c r="JGO99" s="151"/>
      <c r="JGP99" s="151"/>
      <c r="JGQ99" s="151"/>
      <c r="JGR99" s="151"/>
      <c r="JGS99" s="151"/>
      <c r="JGT99" s="151"/>
      <c r="JGU99" s="151"/>
      <c r="JGV99" s="151"/>
      <c r="JGW99" s="151"/>
      <c r="JGX99" s="151"/>
      <c r="JGY99" s="151"/>
      <c r="JGZ99" s="151"/>
      <c r="JHA99" s="151"/>
      <c r="JHB99" s="151"/>
      <c r="JHC99" s="151"/>
      <c r="JHD99" s="151"/>
      <c r="JHE99" s="151"/>
      <c r="JHF99" s="151"/>
      <c r="JHG99" s="151"/>
      <c r="JHH99" s="151"/>
      <c r="JHI99" s="151"/>
      <c r="JHJ99" s="151"/>
      <c r="JHK99" s="151"/>
      <c r="JHL99" s="151"/>
      <c r="JHM99" s="151"/>
      <c r="JHN99" s="151"/>
      <c r="JHO99" s="151"/>
      <c r="JHP99" s="151"/>
      <c r="JHQ99" s="151"/>
      <c r="JHR99" s="151"/>
      <c r="JHS99" s="151"/>
      <c r="JHT99" s="151"/>
      <c r="JHU99" s="151"/>
      <c r="JHV99" s="151"/>
      <c r="JHW99" s="151"/>
      <c r="JHX99" s="151"/>
      <c r="JHY99" s="151"/>
      <c r="JHZ99" s="151"/>
      <c r="JIA99" s="151"/>
      <c r="JIB99" s="151"/>
      <c r="JIC99" s="151"/>
      <c r="JID99" s="151"/>
      <c r="JIE99" s="151"/>
      <c r="JIF99" s="151"/>
      <c r="JIG99" s="151"/>
      <c r="JIH99" s="151"/>
      <c r="JII99" s="151"/>
      <c r="JIJ99" s="151"/>
      <c r="JIK99" s="151"/>
      <c r="JIL99" s="151"/>
      <c r="JIM99" s="151"/>
      <c r="JIN99" s="151"/>
      <c r="JIO99" s="151"/>
      <c r="JIP99" s="151"/>
      <c r="JIQ99" s="151"/>
      <c r="JIR99" s="151"/>
      <c r="JIS99" s="151"/>
      <c r="JIT99" s="151"/>
      <c r="JIU99" s="151"/>
      <c r="JIV99" s="151"/>
      <c r="JIW99" s="151"/>
      <c r="JIX99" s="151"/>
      <c r="JIY99" s="151"/>
      <c r="JIZ99" s="151"/>
      <c r="JJA99" s="151"/>
      <c r="JJB99" s="151"/>
      <c r="JJC99" s="151"/>
      <c r="JJD99" s="151"/>
      <c r="JJE99" s="151"/>
      <c r="JJF99" s="151"/>
      <c r="JJG99" s="151"/>
      <c r="JJH99" s="151"/>
      <c r="JJI99" s="151"/>
      <c r="JJJ99" s="151"/>
      <c r="JJK99" s="151"/>
      <c r="JJL99" s="151"/>
      <c r="JJM99" s="151"/>
      <c r="JJN99" s="151"/>
      <c r="JJO99" s="151"/>
      <c r="JJP99" s="151"/>
      <c r="JJQ99" s="151"/>
      <c r="JJR99" s="151"/>
      <c r="JJS99" s="151"/>
      <c r="JJT99" s="151"/>
      <c r="JJU99" s="151"/>
      <c r="JJV99" s="151"/>
      <c r="JJW99" s="151"/>
      <c r="JJX99" s="151"/>
      <c r="JJY99" s="151"/>
      <c r="JJZ99" s="151"/>
      <c r="JKA99" s="151"/>
      <c r="JKB99" s="151"/>
      <c r="JKC99" s="151"/>
      <c r="JKD99" s="151"/>
      <c r="JKE99" s="151"/>
      <c r="JKF99" s="151"/>
      <c r="JKG99" s="151"/>
      <c r="JKH99" s="151"/>
      <c r="JKI99" s="151"/>
      <c r="JKJ99" s="151"/>
      <c r="JKK99" s="151"/>
      <c r="JKL99" s="151"/>
      <c r="JKM99" s="151"/>
      <c r="JKN99" s="151"/>
      <c r="JKO99" s="151"/>
      <c r="JKP99" s="151"/>
      <c r="JKQ99" s="151"/>
      <c r="JKR99" s="151"/>
      <c r="JKS99" s="151"/>
      <c r="JKT99" s="151"/>
      <c r="JKU99" s="151"/>
      <c r="JKV99" s="151"/>
      <c r="JKW99" s="151"/>
      <c r="JKX99" s="151"/>
      <c r="JKY99" s="151"/>
      <c r="JKZ99" s="151"/>
      <c r="JLA99" s="151"/>
      <c r="JLB99" s="151"/>
      <c r="JLC99" s="151"/>
      <c r="JLD99" s="151"/>
      <c r="JLE99" s="151"/>
      <c r="JLF99" s="151"/>
      <c r="JLG99" s="151"/>
      <c r="JLH99" s="151"/>
      <c r="JLI99" s="151"/>
      <c r="JLJ99" s="151"/>
      <c r="JLK99" s="151"/>
      <c r="JLL99" s="151"/>
      <c r="JLM99" s="151"/>
      <c r="JLN99" s="151"/>
      <c r="JLO99" s="151"/>
      <c r="JLP99" s="151"/>
      <c r="JLQ99" s="151"/>
      <c r="JLR99" s="151"/>
      <c r="JLS99" s="151"/>
      <c r="JLT99" s="151"/>
      <c r="JLU99" s="151"/>
      <c r="JLV99" s="151"/>
      <c r="JLW99" s="151"/>
      <c r="JLX99" s="151"/>
      <c r="JLY99" s="151"/>
      <c r="JLZ99" s="151"/>
      <c r="JMA99" s="151"/>
      <c r="JMB99" s="151"/>
      <c r="JMC99" s="151"/>
      <c r="JMD99" s="151"/>
      <c r="JME99" s="151"/>
      <c r="JMF99" s="151"/>
      <c r="JMG99" s="151"/>
      <c r="JMH99" s="151"/>
      <c r="JMI99" s="151"/>
      <c r="JMJ99" s="151"/>
      <c r="JMK99" s="151"/>
      <c r="JML99" s="151"/>
      <c r="JMM99" s="151"/>
      <c r="JMN99" s="151"/>
      <c r="JMO99" s="151"/>
      <c r="JMP99" s="151"/>
      <c r="JMQ99" s="151"/>
      <c r="JMR99" s="151"/>
      <c r="JMS99" s="151"/>
      <c r="JMT99" s="151"/>
      <c r="JMU99" s="151"/>
      <c r="JMV99" s="151"/>
      <c r="JMW99" s="151"/>
      <c r="JMX99" s="151"/>
      <c r="JMY99" s="151"/>
      <c r="JMZ99" s="151"/>
      <c r="JNA99" s="151"/>
      <c r="JNB99" s="151"/>
      <c r="JNC99" s="151"/>
      <c r="JND99" s="151"/>
      <c r="JNE99" s="151"/>
      <c r="JNF99" s="151"/>
      <c r="JNG99" s="151"/>
      <c r="JNH99" s="151"/>
      <c r="JNI99" s="151"/>
      <c r="JNJ99" s="151"/>
      <c r="JNK99" s="151"/>
      <c r="JNL99" s="151"/>
      <c r="JNM99" s="151"/>
      <c r="JNN99" s="151"/>
      <c r="JNO99" s="151"/>
      <c r="JNP99" s="151"/>
      <c r="JNQ99" s="151"/>
      <c r="JNR99" s="151"/>
      <c r="JNS99" s="151"/>
      <c r="JNT99" s="151"/>
      <c r="JNU99" s="151"/>
      <c r="JNV99" s="151"/>
      <c r="JNW99" s="151"/>
      <c r="JNX99" s="151"/>
      <c r="JNY99" s="151"/>
      <c r="JNZ99" s="151"/>
      <c r="JOA99" s="151"/>
      <c r="JOB99" s="151"/>
      <c r="JOC99" s="151"/>
      <c r="JOD99" s="151"/>
      <c r="JOE99" s="151"/>
      <c r="JOF99" s="151"/>
      <c r="JOG99" s="151"/>
      <c r="JOH99" s="151"/>
      <c r="JOI99" s="151"/>
      <c r="JOJ99" s="151"/>
      <c r="JOK99" s="151"/>
      <c r="JOL99" s="151"/>
      <c r="JOM99" s="151"/>
      <c r="JON99" s="151"/>
      <c r="JOO99" s="151"/>
      <c r="JOP99" s="151"/>
      <c r="JOQ99" s="151"/>
      <c r="JOR99" s="151"/>
      <c r="JOS99" s="151"/>
      <c r="JOT99" s="151"/>
      <c r="JOU99" s="151"/>
      <c r="JOV99" s="151"/>
      <c r="JOW99" s="151"/>
      <c r="JOX99" s="151"/>
      <c r="JOY99" s="151"/>
      <c r="JOZ99" s="151"/>
      <c r="JPA99" s="151"/>
      <c r="JPB99" s="151"/>
      <c r="JPC99" s="151"/>
      <c r="JPD99" s="151"/>
      <c r="JPE99" s="151"/>
      <c r="JPF99" s="151"/>
      <c r="JPG99" s="151"/>
      <c r="JPH99" s="151"/>
      <c r="JPI99" s="151"/>
      <c r="JPJ99" s="151"/>
      <c r="JPK99" s="151"/>
      <c r="JPL99" s="151"/>
      <c r="JPM99" s="151"/>
      <c r="JPN99" s="151"/>
      <c r="JPO99" s="151"/>
      <c r="JPP99" s="151"/>
      <c r="JPQ99" s="151"/>
      <c r="JPR99" s="151"/>
      <c r="JPS99" s="151"/>
      <c r="JPT99" s="151"/>
      <c r="JPU99" s="151"/>
      <c r="JPV99" s="151"/>
      <c r="JPW99" s="151"/>
      <c r="JPX99" s="151"/>
      <c r="JPY99" s="151"/>
      <c r="JPZ99" s="151"/>
      <c r="JQA99" s="151"/>
      <c r="JQB99" s="151"/>
      <c r="JQC99" s="151"/>
      <c r="JQD99" s="151"/>
      <c r="JQE99" s="151"/>
      <c r="JQF99" s="151"/>
      <c r="JQG99" s="151"/>
      <c r="JQH99" s="151"/>
      <c r="JQI99" s="151"/>
      <c r="JQJ99" s="151"/>
      <c r="JQK99" s="151"/>
      <c r="JQL99" s="151"/>
      <c r="JQM99" s="151"/>
      <c r="JQN99" s="151"/>
      <c r="JQO99" s="151"/>
      <c r="JQP99" s="151"/>
      <c r="JQQ99" s="151"/>
      <c r="JQR99" s="151"/>
      <c r="JQS99" s="151"/>
      <c r="JQT99" s="151"/>
      <c r="JQU99" s="151"/>
      <c r="JQV99" s="151"/>
      <c r="JQW99" s="151"/>
      <c r="JQX99" s="151"/>
      <c r="JQY99" s="151"/>
      <c r="JQZ99" s="151"/>
      <c r="JRA99" s="151"/>
      <c r="JRB99" s="151"/>
      <c r="JRC99" s="151"/>
      <c r="JRD99" s="151"/>
      <c r="JRE99" s="151"/>
      <c r="JRF99" s="151"/>
      <c r="JRG99" s="151"/>
      <c r="JRH99" s="151"/>
      <c r="JRI99" s="151"/>
      <c r="JRJ99" s="151"/>
      <c r="JRK99" s="151"/>
      <c r="JRL99" s="151"/>
      <c r="JRM99" s="151"/>
      <c r="JRN99" s="151"/>
      <c r="JRO99" s="151"/>
      <c r="JRP99" s="151"/>
      <c r="JRQ99" s="151"/>
      <c r="JRR99" s="151"/>
      <c r="JRS99" s="151"/>
      <c r="JRT99" s="151"/>
      <c r="JRU99" s="151"/>
      <c r="JRV99" s="151"/>
      <c r="JRW99" s="151"/>
      <c r="JRX99" s="151"/>
      <c r="JRY99" s="151"/>
      <c r="JRZ99" s="151"/>
      <c r="JSA99" s="151"/>
      <c r="JSB99" s="151"/>
      <c r="JSC99" s="151"/>
      <c r="JSD99" s="151"/>
      <c r="JSE99" s="151"/>
      <c r="JSF99" s="151"/>
      <c r="JSG99" s="151"/>
      <c r="JSH99" s="151"/>
      <c r="JSI99" s="151"/>
      <c r="JSJ99" s="151"/>
      <c r="JSK99" s="151"/>
      <c r="JSL99" s="151"/>
      <c r="JSM99" s="151"/>
      <c r="JSN99" s="151"/>
      <c r="JSO99" s="151"/>
      <c r="JSP99" s="151"/>
      <c r="JSQ99" s="151"/>
      <c r="JSR99" s="151"/>
      <c r="JSS99" s="151"/>
      <c r="JST99" s="151"/>
      <c r="JSU99" s="151"/>
      <c r="JSV99" s="151"/>
      <c r="JSW99" s="151"/>
      <c r="JSX99" s="151"/>
      <c r="JSY99" s="151"/>
      <c r="JSZ99" s="151"/>
      <c r="JTA99" s="151"/>
      <c r="JTB99" s="151"/>
      <c r="JTC99" s="151"/>
      <c r="JTD99" s="151"/>
      <c r="JTE99" s="151"/>
      <c r="JTF99" s="151"/>
      <c r="JTG99" s="151"/>
      <c r="JTH99" s="151"/>
      <c r="JTI99" s="151"/>
      <c r="JTJ99" s="151"/>
      <c r="JTK99" s="151"/>
      <c r="JTL99" s="151"/>
      <c r="JTM99" s="151"/>
      <c r="JTN99" s="151"/>
      <c r="JTO99" s="151"/>
      <c r="JTP99" s="151"/>
      <c r="JTQ99" s="151"/>
      <c r="JTR99" s="151"/>
      <c r="JTS99" s="151"/>
      <c r="JTT99" s="151"/>
      <c r="JTU99" s="151"/>
      <c r="JTV99" s="151"/>
      <c r="JTW99" s="151"/>
      <c r="JTX99" s="151"/>
      <c r="JTY99" s="151"/>
      <c r="JTZ99" s="151"/>
      <c r="JUA99" s="151"/>
      <c r="JUB99" s="151"/>
      <c r="JUC99" s="151"/>
      <c r="JUD99" s="151"/>
      <c r="JUE99" s="151"/>
      <c r="JUF99" s="151"/>
      <c r="JUG99" s="151"/>
      <c r="JUH99" s="151"/>
      <c r="JUI99" s="151"/>
      <c r="JUJ99" s="151"/>
      <c r="JUK99" s="151"/>
      <c r="JUL99" s="151"/>
      <c r="JUM99" s="151"/>
      <c r="JUN99" s="151"/>
      <c r="JUO99" s="151"/>
      <c r="JUP99" s="151"/>
      <c r="JUQ99" s="151"/>
      <c r="JUR99" s="151"/>
      <c r="JUS99" s="151"/>
      <c r="JUT99" s="151"/>
      <c r="JUU99" s="151"/>
      <c r="JUV99" s="151"/>
      <c r="JUW99" s="151"/>
      <c r="JUX99" s="151"/>
      <c r="JUY99" s="151"/>
      <c r="JUZ99" s="151"/>
      <c r="JVA99" s="151"/>
      <c r="JVB99" s="151"/>
      <c r="JVC99" s="151"/>
      <c r="JVD99" s="151"/>
      <c r="JVE99" s="151"/>
      <c r="JVF99" s="151"/>
      <c r="JVG99" s="151"/>
      <c r="JVH99" s="151"/>
      <c r="JVI99" s="151"/>
      <c r="JVJ99" s="151"/>
      <c r="JVK99" s="151"/>
      <c r="JVL99" s="151"/>
      <c r="JVM99" s="151"/>
      <c r="JVN99" s="151"/>
      <c r="JVO99" s="151"/>
      <c r="JVP99" s="151"/>
      <c r="JVQ99" s="151"/>
      <c r="JVR99" s="151"/>
      <c r="JVS99" s="151"/>
      <c r="JVT99" s="151"/>
      <c r="JVU99" s="151"/>
      <c r="JVV99" s="151"/>
      <c r="JVW99" s="151"/>
      <c r="JVX99" s="151"/>
      <c r="JVY99" s="151"/>
      <c r="JVZ99" s="151"/>
      <c r="JWA99" s="151"/>
      <c r="JWB99" s="151"/>
      <c r="JWC99" s="151"/>
      <c r="JWD99" s="151"/>
      <c r="JWE99" s="151"/>
      <c r="JWF99" s="151"/>
      <c r="JWG99" s="151"/>
      <c r="JWH99" s="151"/>
      <c r="JWI99" s="151"/>
      <c r="JWJ99" s="151"/>
      <c r="JWK99" s="151"/>
      <c r="JWL99" s="151"/>
      <c r="JWM99" s="151"/>
      <c r="JWN99" s="151"/>
      <c r="JWO99" s="151"/>
      <c r="JWP99" s="151"/>
      <c r="JWQ99" s="151"/>
      <c r="JWR99" s="151"/>
      <c r="JWS99" s="151"/>
      <c r="JWT99" s="151"/>
      <c r="JWU99" s="151"/>
      <c r="JWV99" s="151"/>
      <c r="JWW99" s="151"/>
      <c r="JWX99" s="151"/>
      <c r="JWY99" s="151"/>
      <c r="JWZ99" s="151"/>
      <c r="JXA99" s="151"/>
      <c r="JXB99" s="151"/>
      <c r="JXC99" s="151"/>
      <c r="JXD99" s="151"/>
      <c r="JXE99" s="151"/>
      <c r="JXF99" s="151"/>
      <c r="JXG99" s="151"/>
      <c r="JXH99" s="151"/>
      <c r="JXI99" s="151"/>
      <c r="JXJ99" s="151"/>
      <c r="JXK99" s="151"/>
      <c r="JXL99" s="151"/>
      <c r="JXM99" s="151"/>
      <c r="JXN99" s="151"/>
      <c r="JXO99" s="151"/>
      <c r="JXP99" s="151"/>
      <c r="JXQ99" s="151"/>
      <c r="JXR99" s="151"/>
      <c r="JXS99" s="151"/>
      <c r="JXT99" s="151"/>
      <c r="JXU99" s="151"/>
      <c r="JXV99" s="151"/>
      <c r="JXW99" s="151"/>
      <c r="JXX99" s="151"/>
      <c r="JXY99" s="151"/>
      <c r="JXZ99" s="151"/>
      <c r="JYA99" s="151"/>
      <c r="JYB99" s="151"/>
      <c r="JYC99" s="151"/>
      <c r="JYD99" s="151"/>
      <c r="JYE99" s="151"/>
      <c r="JYF99" s="151"/>
      <c r="JYG99" s="151"/>
      <c r="JYH99" s="151"/>
      <c r="JYI99" s="151"/>
      <c r="JYJ99" s="151"/>
      <c r="JYK99" s="151"/>
      <c r="JYL99" s="151"/>
      <c r="JYM99" s="151"/>
      <c r="JYN99" s="151"/>
      <c r="JYO99" s="151"/>
      <c r="JYP99" s="151"/>
      <c r="JYQ99" s="151"/>
      <c r="JYR99" s="151"/>
      <c r="JYS99" s="151"/>
      <c r="JYT99" s="151"/>
      <c r="JYU99" s="151"/>
      <c r="JYV99" s="151"/>
      <c r="JYW99" s="151"/>
      <c r="JYX99" s="151"/>
      <c r="JYY99" s="151"/>
      <c r="JYZ99" s="151"/>
      <c r="JZA99" s="151"/>
      <c r="JZB99" s="151"/>
      <c r="JZC99" s="151"/>
      <c r="JZD99" s="151"/>
      <c r="JZE99" s="151"/>
      <c r="JZF99" s="151"/>
      <c r="JZG99" s="151"/>
      <c r="JZH99" s="151"/>
      <c r="JZI99" s="151"/>
      <c r="JZJ99" s="151"/>
      <c r="JZK99" s="151"/>
      <c r="JZL99" s="151"/>
      <c r="JZM99" s="151"/>
      <c r="JZN99" s="151"/>
      <c r="JZO99" s="151"/>
      <c r="JZP99" s="151"/>
      <c r="JZQ99" s="151"/>
      <c r="JZR99" s="151"/>
      <c r="JZS99" s="151"/>
      <c r="JZT99" s="151"/>
      <c r="JZU99" s="151"/>
      <c r="JZV99" s="151"/>
      <c r="JZW99" s="151"/>
      <c r="JZX99" s="151"/>
      <c r="JZY99" s="151"/>
      <c r="JZZ99" s="151"/>
      <c r="KAA99" s="151"/>
      <c r="KAB99" s="151"/>
      <c r="KAC99" s="151"/>
      <c r="KAD99" s="151"/>
      <c r="KAE99" s="151"/>
      <c r="KAF99" s="151"/>
      <c r="KAG99" s="151"/>
      <c r="KAH99" s="151"/>
      <c r="KAI99" s="151"/>
      <c r="KAJ99" s="151"/>
      <c r="KAK99" s="151"/>
      <c r="KAL99" s="151"/>
      <c r="KAM99" s="151"/>
      <c r="KAN99" s="151"/>
      <c r="KAO99" s="151"/>
      <c r="KAP99" s="151"/>
      <c r="KAQ99" s="151"/>
      <c r="KAR99" s="151"/>
      <c r="KAS99" s="151"/>
      <c r="KAT99" s="151"/>
      <c r="KAU99" s="151"/>
      <c r="KAV99" s="151"/>
      <c r="KAW99" s="151"/>
      <c r="KAX99" s="151"/>
      <c r="KAY99" s="151"/>
      <c r="KAZ99" s="151"/>
      <c r="KBA99" s="151"/>
      <c r="KBB99" s="151"/>
      <c r="KBC99" s="151"/>
      <c r="KBD99" s="151"/>
      <c r="KBE99" s="151"/>
      <c r="KBF99" s="151"/>
      <c r="KBG99" s="151"/>
      <c r="KBH99" s="151"/>
      <c r="KBI99" s="151"/>
      <c r="KBJ99" s="151"/>
      <c r="KBK99" s="151"/>
      <c r="KBL99" s="151"/>
      <c r="KBM99" s="151"/>
      <c r="KBN99" s="151"/>
      <c r="KBO99" s="151"/>
      <c r="KBP99" s="151"/>
      <c r="KBQ99" s="151"/>
      <c r="KBR99" s="151"/>
      <c r="KBS99" s="151"/>
      <c r="KBT99" s="151"/>
      <c r="KBU99" s="151"/>
      <c r="KBV99" s="151"/>
      <c r="KBW99" s="151"/>
      <c r="KBX99" s="151"/>
      <c r="KBY99" s="151"/>
      <c r="KBZ99" s="151"/>
      <c r="KCA99" s="151"/>
      <c r="KCB99" s="151"/>
      <c r="KCC99" s="151"/>
      <c r="KCD99" s="151"/>
      <c r="KCE99" s="151"/>
      <c r="KCF99" s="151"/>
      <c r="KCG99" s="151"/>
      <c r="KCH99" s="151"/>
      <c r="KCI99" s="151"/>
      <c r="KCJ99" s="151"/>
      <c r="KCK99" s="151"/>
      <c r="KCL99" s="151"/>
      <c r="KCM99" s="151"/>
      <c r="KCN99" s="151"/>
      <c r="KCO99" s="151"/>
      <c r="KCP99" s="151"/>
      <c r="KCQ99" s="151"/>
      <c r="KCR99" s="151"/>
      <c r="KCS99" s="151"/>
      <c r="KCT99" s="151"/>
      <c r="KCU99" s="151"/>
      <c r="KCV99" s="151"/>
      <c r="KCW99" s="151"/>
      <c r="KCX99" s="151"/>
      <c r="KCY99" s="151"/>
      <c r="KCZ99" s="151"/>
      <c r="KDA99" s="151"/>
      <c r="KDB99" s="151"/>
      <c r="KDC99" s="151"/>
      <c r="KDD99" s="151"/>
      <c r="KDE99" s="151"/>
      <c r="KDF99" s="151"/>
      <c r="KDG99" s="151"/>
      <c r="KDH99" s="151"/>
      <c r="KDI99" s="151"/>
      <c r="KDJ99" s="151"/>
      <c r="KDK99" s="151"/>
      <c r="KDL99" s="151"/>
      <c r="KDM99" s="151"/>
      <c r="KDN99" s="151"/>
      <c r="KDO99" s="151"/>
      <c r="KDP99" s="151"/>
      <c r="KDQ99" s="151"/>
      <c r="KDR99" s="151"/>
      <c r="KDS99" s="151"/>
      <c r="KDT99" s="151"/>
      <c r="KDU99" s="151"/>
      <c r="KDV99" s="151"/>
      <c r="KDW99" s="151"/>
      <c r="KDX99" s="151"/>
      <c r="KDY99" s="151"/>
      <c r="KDZ99" s="151"/>
      <c r="KEA99" s="151"/>
      <c r="KEB99" s="151"/>
      <c r="KEC99" s="151"/>
      <c r="KED99" s="151"/>
      <c r="KEE99" s="151"/>
      <c r="KEF99" s="151"/>
      <c r="KEG99" s="151"/>
      <c r="KEH99" s="151"/>
      <c r="KEI99" s="151"/>
      <c r="KEJ99" s="151"/>
      <c r="KEK99" s="151"/>
      <c r="KEL99" s="151"/>
      <c r="KEM99" s="151"/>
      <c r="KEN99" s="151"/>
      <c r="KEO99" s="151"/>
      <c r="KEP99" s="151"/>
      <c r="KEQ99" s="151"/>
      <c r="KER99" s="151"/>
      <c r="KES99" s="151"/>
      <c r="KET99" s="151"/>
      <c r="KEU99" s="151"/>
      <c r="KEV99" s="151"/>
      <c r="KEW99" s="151"/>
      <c r="KEX99" s="151"/>
      <c r="KEY99" s="151"/>
      <c r="KEZ99" s="151"/>
      <c r="KFA99" s="151"/>
      <c r="KFB99" s="151"/>
      <c r="KFC99" s="151"/>
      <c r="KFD99" s="151"/>
      <c r="KFE99" s="151"/>
      <c r="KFF99" s="151"/>
      <c r="KFG99" s="151"/>
      <c r="KFH99" s="151"/>
      <c r="KFI99" s="151"/>
      <c r="KFJ99" s="151"/>
      <c r="KFK99" s="151"/>
      <c r="KFL99" s="151"/>
      <c r="KFM99" s="151"/>
      <c r="KFN99" s="151"/>
      <c r="KFO99" s="151"/>
      <c r="KFP99" s="151"/>
      <c r="KFQ99" s="151"/>
      <c r="KFR99" s="151"/>
      <c r="KFS99" s="151"/>
      <c r="KFT99" s="151"/>
      <c r="KFU99" s="151"/>
      <c r="KFV99" s="151"/>
      <c r="KFW99" s="151"/>
      <c r="KFX99" s="151"/>
      <c r="KFY99" s="151"/>
      <c r="KFZ99" s="151"/>
      <c r="KGA99" s="151"/>
      <c r="KGB99" s="151"/>
      <c r="KGC99" s="151"/>
      <c r="KGD99" s="151"/>
      <c r="KGE99" s="151"/>
      <c r="KGF99" s="151"/>
      <c r="KGG99" s="151"/>
      <c r="KGH99" s="151"/>
      <c r="KGI99" s="151"/>
      <c r="KGJ99" s="151"/>
      <c r="KGK99" s="151"/>
      <c r="KGL99" s="151"/>
      <c r="KGM99" s="151"/>
      <c r="KGN99" s="151"/>
      <c r="KGO99" s="151"/>
      <c r="KGP99" s="151"/>
      <c r="KGQ99" s="151"/>
      <c r="KGR99" s="151"/>
      <c r="KGS99" s="151"/>
      <c r="KGT99" s="151"/>
      <c r="KGU99" s="151"/>
      <c r="KGV99" s="151"/>
      <c r="KGW99" s="151"/>
      <c r="KGX99" s="151"/>
      <c r="KGY99" s="151"/>
      <c r="KGZ99" s="151"/>
      <c r="KHA99" s="151"/>
      <c r="KHB99" s="151"/>
      <c r="KHC99" s="151"/>
      <c r="KHD99" s="151"/>
      <c r="KHE99" s="151"/>
      <c r="KHF99" s="151"/>
      <c r="KHG99" s="151"/>
      <c r="KHH99" s="151"/>
      <c r="KHI99" s="151"/>
      <c r="KHJ99" s="151"/>
      <c r="KHK99" s="151"/>
      <c r="KHL99" s="151"/>
      <c r="KHM99" s="151"/>
      <c r="KHN99" s="151"/>
      <c r="KHO99" s="151"/>
      <c r="KHP99" s="151"/>
      <c r="KHQ99" s="151"/>
      <c r="KHR99" s="151"/>
      <c r="KHS99" s="151"/>
      <c r="KHT99" s="151"/>
      <c r="KHU99" s="151"/>
      <c r="KHV99" s="151"/>
      <c r="KHW99" s="151"/>
      <c r="KHX99" s="151"/>
      <c r="KHY99" s="151"/>
      <c r="KHZ99" s="151"/>
      <c r="KIA99" s="151"/>
      <c r="KIB99" s="151"/>
      <c r="KIC99" s="151"/>
      <c r="KID99" s="151"/>
      <c r="KIE99" s="151"/>
      <c r="KIF99" s="151"/>
      <c r="KIG99" s="151"/>
      <c r="KIH99" s="151"/>
      <c r="KII99" s="151"/>
      <c r="KIJ99" s="151"/>
      <c r="KIK99" s="151"/>
      <c r="KIL99" s="151"/>
      <c r="KIM99" s="151"/>
      <c r="KIN99" s="151"/>
      <c r="KIO99" s="151"/>
      <c r="KIP99" s="151"/>
      <c r="KIQ99" s="151"/>
      <c r="KIR99" s="151"/>
      <c r="KIS99" s="151"/>
      <c r="KIT99" s="151"/>
      <c r="KIU99" s="151"/>
      <c r="KIV99" s="151"/>
      <c r="KIW99" s="151"/>
      <c r="KIX99" s="151"/>
      <c r="KIY99" s="151"/>
      <c r="KIZ99" s="151"/>
      <c r="KJA99" s="151"/>
      <c r="KJB99" s="151"/>
      <c r="KJC99" s="151"/>
      <c r="KJD99" s="151"/>
      <c r="KJE99" s="151"/>
      <c r="KJF99" s="151"/>
      <c r="KJG99" s="151"/>
      <c r="KJH99" s="151"/>
      <c r="KJI99" s="151"/>
      <c r="KJJ99" s="151"/>
      <c r="KJK99" s="151"/>
      <c r="KJL99" s="151"/>
      <c r="KJM99" s="151"/>
      <c r="KJN99" s="151"/>
      <c r="KJO99" s="151"/>
      <c r="KJP99" s="151"/>
      <c r="KJQ99" s="151"/>
      <c r="KJR99" s="151"/>
      <c r="KJS99" s="151"/>
      <c r="KJT99" s="151"/>
      <c r="KJU99" s="151"/>
      <c r="KJV99" s="151"/>
      <c r="KJW99" s="151"/>
      <c r="KJX99" s="151"/>
      <c r="KJY99" s="151"/>
      <c r="KJZ99" s="151"/>
      <c r="KKA99" s="151"/>
      <c r="KKB99" s="151"/>
      <c r="KKC99" s="151"/>
      <c r="KKD99" s="151"/>
      <c r="KKE99" s="151"/>
      <c r="KKF99" s="151"/>
      <c r="KKG99" s="151"/>
      <c r="KKH99" s="151"/>
      <c r="KKI99" s="151"/>
      <c r="KKJ99" s="151"/>
      <c r="KKK99" s="151"/>
      <c r="KKL99" s="151"/>
      <c r="KKM99" s="151"/>
      <c r="KKN99" s="151"/>
      <c r="KKO99" s="151"/>
      <c r="KKP99" s="151"/>
      <c r="KKQ99" s="151"/>
      <c r="KKR99" s="151"/>
      <c r="KKS99" s="151"/>
      <c r="KKT99" s="151"/>
      <c r="KKU99" s="151"/>
      <c r="KKV99" s="151"/>
      <c r="KKW99" s="151"/>
      <c r="KKX99" s="151"/>
      <c r="KKY99" s="151"/>
      <c r="KKZ99" s="151"/>
      <c r="KLA99" s="151"/>
      <c r="KLB99" s="151"/>
      <c r="KLC99" s="151"/>
      <c r="KLD99" s="151"/>
      <c r="KLE99" s="151"/>
      <c r="KLF99" s="151"/>
      <c r="KLG99" s="151"/>
      <c r="KLH99" s="151"/>
      <c r="KLI99" s="151"/>
      <c r="KLJ99" s="151"/>
      <c r="KLK99" s="151"/>
      <c r="KLL99" s="151"/>
      <c r="KLM99" s="151"/>
      <c r="KLN99" s="151"/>
      <c r="KLO99" s="151"/>
      <c r="KLP99" s="151"/>
      <c r="KLQ99" s="151"/>
      <c r="KLR99" s="151"/>
      <c r="KLS99" s="151"/>
      <c r="KLT99" s="151"/>
      <c r="KLU99" s="151"/>
      <c r="KLV99" s="151"/>
      <c r="KLW99" s="151"/>
      <c r="KLX99" s="151"/>
      <c r="KLY99" s="151"/>
      <c r="KLZ99" s="151"/>
      <c r="KMA99" s="151"/>
      <c r="KMB99" s="151"/>
      <c r="KMC99" s="151"/>
      <c r="KMD99" s="151"/>
      <c r="KME99" s="151"/>
      <c r="KMF99" s="151"/>
      <c r="KMG99" s="151"/>
      <c r="KMH99" s="151"/>
      <c r="KMI99" s="151"/>
      <c r="KMJ99" s="151"/>
      <c r="KMK99" s="151"/>
      <c r="KML99" s="151"/>
      <c r="KMM99" s="151"/>
      <c r="KMN99" s="151"/>
      <c r="KMO99" s="151"/>
      <c r="KMP99" s="151"/>
      <c r="KMQ99" s="151"/>
      <c r="KMR99" s="151"/>
      <c r="KMS99" s="151"/>
      <c r="KMT99" s="151"/>
      <c r="KMU99" s="151"/>
      <c r="KMV99" s="151"/>
      <c r="KMW99" s="151"/>
      <c r="KMX99" s="151"/>
      <c r="KMY99" s="151"/>
      <c r="KMZ99" s="151"/>
      <c r="KNA99" s="151"/>
      <c r="KNB99" s="151"/>
      <c r="KNC99" s="151"/>
      <c r="KND99" s="151"/>
      <c r="KNE99" s="151"/>
      <c r="KNF99" s="151"/>
      <c r="KNG99" s="151"/>
      <c r="KNH99" s="151"/>
      <c r="KNI99" s="151"/>
      <c r="KNJ99" s="151"/>
      <c r="KNK99" s="151"/>
      <c r="KNL99" s="151"/>
      <c r="KNM99" s="151"/>
      <c r="KNN99" s="151"/>
      <c r="KNO99" s="151"/>
      <c r="KNP99" s="151"/>
      <c r="KNQ99" s="151"/>
      <c r="KNR99" s="151"/>
      <c r="KNS99" s="151"/>
      <c r="KNT99" s="151"/>
      <c r="KNU99" s="151"/>
      <c r="KNV99" s="151"/>
      <c r="KNW99" s="151"/>
      <c r="KNX99" s="151"/>
      <c r="KNY99" s="151"/>
      <c r="KNZ99" s="151"/>
      <c r="KOA99" s="151"/>
      <c r="KOB99" s="151"/>
      <c r="KOC99" s="151"/>
      <c r="KOD99" s="151"/>
      <c r="KOE99" s="151"/>
      <c r="KOF99" s="151"/>
      <c r="KOG99" s="151"/>
      <c r="KOH99" s="151"/>
      <c r="KOI99" s="151"/>
      <c r="KOJ99" s="151"/>
      <c r="KOK99" s="151"/>
      <c r="KOL99" s="151"/>
      <c r="KOM99" s="151"/>
      <c r="KON99" s="151"/>
      <c r="KOO99" s="151"/>
      <c r="KOP99" s="151"/>
      <c r="KOQ99" s="151"/>
      <c r="KOR99" s="151"/>
      <c r="KOS99" s="151"/>
      <c r="KOT99" s="151"/>
      <c r="KOU99" s="151"/>
      <c r="KOV99" s="151"/>
      <c r="KOW99" s="151"/>
      <c r="KOX99" s="151"/>
      <c r="KOY99" s="151"/>
      <c r="KOZ99" s="151"/>
      <c r="KPA99" s="151"/>
      <c r="KPB99" s="151"/>
      <c r="KPC99" s="151"/>
      <c r="KPD99" s="151"/>
      <c r="KPE99" s="151"/>
      <c r="KPF99" s="151"/>
      <c r="KPG99" s="151"/>
      <c r="KPH99" s="151"/>
      <c r="KPI99" s="151"/>
      <c r="KPJ99" s="151"/>
      <c r="KPK99" s="151"/>
      <c r="KPL99" s="151"/>
      <c r="KPM99" s="151"/>
      <c r="KPN99" s="151"/>
      <c r="KPO99" s="151"/>
      <c r="KPP99" s="151"/>
      <c r="KPQ99" s="151"/>
      <c r="KPR99" s="151"/>
      <c r="KPS99" s="151"/>
      <c r="KPT99" s="151"/>
      <c r="KPU99" s="151"/>
      <c r="KPV99" s="151"/>
      <c r="KPW99" s="151"/>
      <c r="KPX99" s="151"/>
      <c r="KPY99" s="151"/>
      <c r="KPZ99" s="151"/>
      <c r="KQA99" s="151"/>
      <c r="KQB99" s="151"/>
      <c r="KQC99" s="151"/>
      <c r="KQD99" s="151"/>
      <c r="KQE99" s="151"/>
      <c r="KQF99" s="151"/>
      <c r="KQG99" s="151"/>
      <c r="KQH99" s="151"/>
      <c r="KQI99" s="151"/>
      <c r="KQJ99" s="151"/>
      <c r="KQK99" s="151"/>
      <c r="KQL99" s="151"/>
      <c r="KQM99" s="151"/>
      <c r="KQN99" s="151"/>
      <c r="KQO99" s="151"/>
      <c r="KQP99" s="151"/>
      <c r="KQQ99" s="151"/>
      <c r="KQR99" s="151"/>
      <c r="KQS99" s="151"/>
      <c r="KQT99" s="151"/>
      <c r="KQU99" s="151"/>
      <c r="KQV99" s="151"/>
      <c r="KQW99" s="151"/>
      <c r="KQX99" s="151"/>
      <c r="KQY99" s="151"/>
      <c r="KQZ99" s="151"/>
      <c r="KRA99" s="151"/>
      <c r="KRB99" s="151"/>
      <c r="KRC99" s="151"/>
      <c r="KRD99" s="151"/>
      <c r="KRE99" s="151"/>
      <c r="KRF99" s="151"/>
      <c r="KRG99" s="151"/>
      <c r="KRH99" s="151"/>
      <c r="KRI99" s="151"/>
      <c r="KRJ99" s="151"/>
      <c r="KRK99" s="151"/>
      <c r="KRL99" s="151"/>
      <c r="KRM99" s="151"/>
      <c r="KRN99" s="151"/>
      <c r="KRO99" s="151"/>
      <c r="KRP99" s="151"/>
      <c r="KRQ99" s="151"/>
      <c r="KRR99" s="151"/>
      <c r="KRS99" s="151"/>
      <c r="KRT99" s="151"/>
      <c r="KRU99" s="151"/>
      <c r="KRV99" s="151"/>
      <c r="KRW99" s="151"/>
      <c r="KRX99" s="151"/>
      <c r="KRY99" s="151"/>
      <c r="KRZ99" s="151"/>
      <c r="KSA99" s="151"/>
      <c r="KSB99" s="151"/>
      <c r="KSC99" s="151"/>
      <c r="KSD99" s="151"/>
      <c r="KSE99" s="151"/>
      <c r="KSF99" s="151"/>
      <c r="KSG99" s="151"/>
      <c r="KSH99" s="151"/>
      <c r="KSI99" s="151"/>
      <c r="KSJ99" s="151"/>
      <c r="KSK99" s="151"/>
      <c r="KSL99" s="151"/>
      <c r="KSM99" s="151"/>
      <c r="KSN99" s="151"/>
      <c r="KSO99" s="151"/>
      <c r="KSP99" s="151"/>
      <c r="KSQ99" s="151"/>
      <c r="KSR99" s="151"/>
      <c r="KSS99" s="151"/>
      <c r="KST99" s="151"/>
      <c r="KSU99" s="151"/>
      <c r="KSV99" s="151"/>
      <c r="KSW99" s="151"/>
      <c r="KSX99" s="151"/>
      <c r="KSY99" s="151"/>
      <c r="KSZ99" s="151"/>
      <c r="KTA99" s="151"/>
      <c r="KTB99" s="151"/>
      <c r="KTC99" s="151"/>
      <c r="KTD99" s="151"/>
      <c r="KTE99" s="151"/>
      <c r="KTF99" s="151"/>
      <c r="KTG99" s="151"/>
      <c r="KTH99" s="151"/>
      <c r="KTI99" s="151"/>
      <c r="KTJ99" s="151"/>
      <c r="KTK99" s="151"/>
      <c r="KTL99" s="151"/>
      <c r="KTM99" s="151"/>
      <c r="KTN99" s="151"/>
      <c r="KTO99" s="151"/>
      <c r="KTP99" s="151"/>
      <c r="KTQ99" s="151"/>
      <c r="KTR99" s="151"/>
      <c r="KTS99" s="151"/>
      <c r="KTT99" s="151"/>
      <c r="KTU99" s="151"/>
      <c r="KTV99" s="151"/>
      <c r="KTW99" s="151"/>
      <c r="KTX99" s="151"/>
      <c r="KTY99" s="151"/>
      <c r="KTZ99" s="151"/>
      <c r="KUA99" s="151"/>
      <c r="KUB99" s="151"/>
      <c r="KUC99" s="151"/>
      <c r="KUD99" s="151"/>
      <c r="KUE99" s="151"/>
      <c r="KUF99" s="151"/>
      <c r="KUG99" s="151"/>
      <c r="KUH99" s="151"/>
      <c r="KUI99" s="151"/>
      <c r="KUJ99" s="151"/>
      <c r="KUK99" s="151"/>
      <c r="KUL99" s="151"/>
      <c r="KUM99" s="151"/>
      <c r="KUN99" s="151"/>
      <c r="KUO99" s="151"/>
      <c r="KUP99" s="151"/>
      <c r="KUQ99" s="151"/>
      <c r="KUR99" s="151"/>
      <c r="KUS99" s="151"/>
      <c r="KUT99" s="151"/>
      <c r="KUU99" s="151"/>
      <c r="KUV99" s="151"/>
      <c r="KUW99" s="151"/>
      <c r="KUX99" s="151"/>
      <c r="KUY99" s="151"/>
      <c r="KUZ99" s="151"/>
      <c r="KVA99" s="151"/>
      <c r="KVB99" s="151"/>
      <c r="KVC99" s="151"/>
      <c r="KVD99" s="151"/>
      <c r="KVE99" s="151"/>
      <c r="KVF99" s="151"/>
      <c r="KVG99" s="151"/>
      <c r="KVH99" s="151"/>
      <c r="KVI99" s="151"/>
      <c r="KVJ99" s="151"/>
      <c r="KVK99" s="151"/>
      <c r="KVL99" s="151"/>
      <c r="KVM99" s="151"/>
      <c r="KVN99" s="151"/>
      <c r="KVO99" s="151"/>
      <c r="KVP99" s="151"/>
      <c r="KVQ99" s="151"/>
      <c r="KVR99" s="151"/>
      <c r="KVS99" s="151"/>
      <c r="KVT99" s="151"/>
      <c r="KVU99" s="151"/>
      <c r="KVV99" s="151"/>
      <c r="KVW99" s="151"/>
      <c r="KVX99" s="151"/>
      <c r="KVY99" s="151"/>
      <c r="KVZ99" s="151"/>
      <c r="KWA99" s="151"/>
      <c r="KWB99" s="151"/>
      <c r="KWC99" s="151"/>
      <c r="KWD99" s="151"/>
      <c r="KWE99" s="151"/>
      <c r="KWF99" s="151"/>
      <c r="KWG99" s="151"/>
      <c r="KWH99" s="151"/>
      <c r="KWI99" s="151"/>
      <c r="KWJ99" s="151"/>
      <c r="KWK99" s="151"/>
      <c r="KWL99" s="151"/>
      <c r="KWM99" s="151"/>
      <c r="KWN99" s="151"/>
      <c r="KWO99" s="151"/>
      <c r="KWP99" s="151"/>
      <c r="KWQ99" s="151"/>
      <c r="KWR99" s="151"/>
      <c r="KWS99" s="151"/>
      <c r="KWT99" s="151"/>
      <c r="KWU99" s="151"/>
      <c r="KWV99" s="151"/>
      <c r="KWW99" s="151"/>
      <c r="KWX99" s="151"/>
      <c r="KWY99" s="151"/>
      <c r="KWZ99" s="151"/>
      <c r="KXA99" s="151"/>
      <c r="KXB99" s="151"/>
      <c r="KXC99" s="151"/>
      <c r="KXD99" s="151"/>
      <c r="KXE99" s="151"/>
      <c r="KXF99" s="151"/>
      <c r="KXG99" s="151"/>
      <c r="KXH99" s="151"/>
      <c r="KXI99" s="151"/>
      <c r="KXJ99" s="151"/>
      <c r="KXK99" s="151"/>
      <c r="KXL99" s="151"/>
      <c r="KXM99" s="151"/>
      <c r="KXN99" s="151"/>
      <c r="KXO99" s="151"/>
      <c r="KXP99" s="151"/>
      <c r="KXQ99" s="151"/>
      <c r="KXR99" s="151"/>
      <c r="KXS99" s="151"/>
      <c r="KXT99" s="151"/>
      <c r="KXU99" s="151"/>
      <c r="KXV99" s="151"/>
      <c r="KXW99" s="151"/>
      <c r="KXX99" s="151"/>
      <c r="KXY99" s="151"/>
      <c r="KXZ99" s="151"/>
      <c r="KYA99" s="151"/>
      <c r="KYB99" s="151"/>
      <c r="KYC99" s="151"/>
      <c r="KYD99" s="151"/>
      <c r="KYE99" s="151"/>
      <c r="KYF99" s="151"/>
      <c r="KYG99" s="151"/>
      <c r="KYH99" s="151"/>
      <c r="KYI99" s="151"/>
      <c r="KYJ99" s="151"/>
      <c r="KYK99" s="151"/>
      <c r="KYL99" s="151"/>
      <c r="KYM99" s="151"/>
      <c r="KYN99" s="151"/>
      <c r="KYO99" s="151"/>
      <c r="KYP99" s="151"/>
      <c r="KYQ99" s="151"/>
      <c r="KYR99" s="151"/>
      <c r="KYS99" s="151"/>
      <c r="KYT99" s="151"/>
      <c r="KYU99" s="151"/>
      <c r="KYV99" s="151"/>
      <c r="KYW99" s="151"/>
      <c r="KYX99" s="151"/>
      <c r="KYY99" s="151"/>
      <c r="KYZ99" s="151"/>
      <c r="KZA99" s="151"/>
      <c r="KZB99" s="151"/>
      <c r="KZC99" s="151"/>
      <c r="KZD99" s="151"/>
      <c r="KZE99" s="151"/>
      <c r="KZF99" s="151"/>
      <c r="KZG99" s="151"/>
      <c r="KZH99" s="151"/>
      <c r="KZI99" s="151"/>
      <c r="KZJ99" s="151"/>
      <c r="KZK99" s="151"/>
      <c r="KZL99" s="151"/>
      <c r="KZM99" s="151"/>
      <c r="KZN99" s="151"/>
      <c r="KZO99" s="151"/>
      <c r="KZP99" s="151"/>
      <c r="KZQ99" s="151"/>
      <c r="KZR99" s="151"/>
      <c r="KZS99" s="151"/>
      <c r="KZT99" s="151"/>
      <c r="KZU99" s="151"/>
      <c r="KZV99" s="151"/>
      <c r="KZW99" s="151"/>
      <c r="KZX99" s="151"/>
      <c r="KZY99" s="151"/>
      <c r="KZZ99" s="151"/>
      <c r="LAA99" s="151"/>
      <c r="LAB99" s="151"/>
      <c r="LAC99" s="151"/>
      <c r="LAD99" s="151"/>
      <c r="LAE99" s="151"/>
      <c r="LAF99" s="151"/>
      <c r="LAG99" s="151"/>
      <c r="LAH99" s="151"/>
      <c r="LAI99" s="151"/>
      <c r="LAJ99" s="151"/>
      <c r="LAK99" s="151"/>
      <c r="LAL99" s="151"/>
      <c r="LAM99" s="151"/>
      <c r="LAN99" s="151"/>
      <c r="LAO99" s="151"/>
      <c r="LAP99" s="151"/>
      <c r="LAQ99" s="151"/>
      <c r="LAR99" s="151"/>
      <c r="LAS99" s="151"/>
      <c r="LAT99" s="151"/>
      <c r="LAU99" s="151"/>
      <c r="LAV99" s="151"/>
      <c r="LAW99" s="151"/>
      <c r="LAX99" s="151"/>
      <c r="LAY99" s="151"/>
      <c r="LAZ99" s="151"/>
      <c r="LBA99" s="151"/>
      <c r="LBB99" s="151"/>
      <c r="LBC99" s="151"/>
      <c r="LBD99" s="151"/>
      <c r="LBE99" s="151"/>
      <c r="LBF99" s="151"/>
      <c r="LBG99" s="151"/>
      <c r="LBH99" s="151"/>
      <c r="LBI99" s="151"/>
      <c r="LBJ99" s="151"/>
      <c r="LBK99" s="151"/>
      <c r="LBL99" s="151"/>
      <c r="LBM99" s="151"/>
      <c r="LBN99" s="151"/>
      <c r="LBO99" s="151"/>
      <c r="LBP99" s="151"/>
      <c r="LBQ99" s="151"/>
      <c r="LBR99" s="151"/>
      <c r="LBS99" s="151"/>
      <c r="LBT99" s="151"/>
      <c r="LBU99" s="151"/>
      <c r="LBV99" s="151"/>
      <c r="LBW99" s="151"/>
      <c r="LBX99" s="151"/>
      <c r="LBY99" s="151"/>
      <c r="LBZ99" s="151"/>
      <c r="LCA99" s="151"/>
      <c r="LCB99" s="151"/>
      <c r="LCC99" s="151"/>
      <c r="LCD99" s="151"/>
      <c r="LCE99" s="151"/>
      <c r="LCF99" s="151"/>
      <c r="LCG99" s="151"/>
      <c r="LCH99" s="151"/>
      <c r="LCI99" s="151"/>
      <c r="LCJ99" s="151"/>
      <c r="LCK99" s="151"/>
      <c r="LCL99" s="151"/>
      <c r="LCM99" s="151"/>
      <c r="LCN99" s="151"/>
      <c r="LCO99" s="151"/>
      <c r="LCP99" s="151"/>
      <c r="LCQ99" s="151"/>
      <c r="LCR99" s="151"/>
      <c r="LCS99" s="151"/>
      <c r="LCT99" s="151"/>
      <c r="LCU99" s="151"/>
      <c r="LCV99" s="151"/>
      <c r="LCW99" s="151"/>
      <c r="LCX99" s="151"/>
      <c r="LCY99" s="151"/>
      <c r="LCZ99" s="151"/>
      <c r="LDA99" s="151"/>
      <c r="LDB99" s="151"/>
      <c r="LDC99" s="151"/>
      <c r="LDD99" s="151"/>
      <c r="LDE99" s="151"/>
      <c r="LDF99" s="151"/>
      <c r="LDG99" s="151"/>
      <c r="LDH99" s="151"/>
      <c r="LDI99" s="151"/>
      <c r="LDJ99" s="151"/>
      <c r="LDK99" s="151"/>
      <c r="LDL99" s="151"/>
      <c r="LDM99" s="151"/>
      <c r="LDN99" s="151"/>
      <c r="LDO99" s="151"/>
      <c r="LDP99" s="151"/>
      <c r="LDQ99" s="151"/>
      <c r="LDR99" s="151"/>
      <c r="LDS99" s="151"/>
      <c r="LDT99" s="151"/>
      <c r="LDU99" s="151"/>
      <c r="LDV99" s="151"/>
      <c r="LDW99" s="151"/>
      <c r="LDX99" s="151"/>
      <c r="LDY99" s="151"/>
      <c r="LDZ99" s="151"/>
      <c r="LEA99" s="151"/>
      <c r="LEB99" s="151"/>
      <c r="LEC99" s="151"/>
      <c r="LED99" s="151"/>
      <c r="LEE99" s="151"/>
      <c r="LEF99" s="151"/>
      <c r="LEG99" s="151"/>
      <c r="LEH99" s="151"/>
      <c r="LEI99" s="151"/>
      <c r="LEJ99" s="151"/>
      <c r="LEK99" s="151"/>
      <c r="LEL99" s="151"/>
      <c r="LEM99" s="151"/>
      <c r="LEN99" s="151"/>
      <c r="LEO99" s="151"/>
      <c r="LEP99" s="151"/>
      <c r="LEQ99" s="151"/>
      <c r="LER99" s="151"/>
      <c r="LES99" s="151"/>
      <c r="LET99" s="151"/>
      <c r="LEU99" s="151"/>
      <c r="LEV99" s="151"/>
      <c r="LEW99" s="151"/>
      <c r="LEX99" s="151"/>
      <c r="LEY99" s="151"/>
      <c r="LEZ99" s="151"/>
      <c r="LFA99" s="151"/>
      <c r="LFB99" s="151"/>
      <c r="LFC99" s="151"/>
      <c r="LFD99" s="151"/>
      <c r="LFE99" s="151"/>
      <c r="LFF99" s="151"/>
      <c r="LFG99" s="151"/>
      <c r="LFH99" s="151"/>
      <c r="LFI99" s="151"/>
      <c r="LFJ99" s="151"/>
      <c r="LFK99" s="151"/>
      <c r="LFL99" s="151"/>
      <c r="LFM99" s="151"/>
      <c r="LFN99" s="151"/>
      <c r="LFO99" s="151"/>
      <c r="LFP99" s="151"/>
      <c r="LFQ99" s="151"/>
      <c r="LFR99" s="151"/>
      <c r="LFS99" s="151"/>
      <c r="LFT99" s="151"/>
      <c r="LFU99" s="151"/>
      <c r="LFV99" s="151"/>
      <c r="LFW99" s="151"/>
      <c r="LFX99" s="151"/>
      <c r="LFY99" s="151"/>
      <c r="LFZ99" s="151"/>
      <c r="LGA99" s="151"/>
      <c r="LGB99" s="151"/>
      <c r="LGC99" s="151"/>
      <c r="LGD99" s="151"/>
      <c r="LGE99" s="151"/>
      <c r="LGF99" s="151"/>
      <c r="LGG99" s="151"/>
      <c r="LGH99" s="151"/>
      <c r="LGI99" s="151"/>
      <c r="LGJ99" s="151"/>
      <c r="LGK99" s="151"/>
      <c r="LGL99" s="151"/>
      <c r="LGM99" s="151"/>
      <c r="LGN99" s="151"/>
      <c r="LGO99" s="151"/>
      <c r="LGP99" s="151"/>
      <c r="LGQ99" s="151"/>
      <c r="LGR99" s="151"/>
      <c r="LGS99" s="151"/>
      <c r="LGT99" s="151"/>
      <c r="LGU99" s="151"/>
      <c r="LGV99" s="151"/>
      <c r="LGW99" s="151"/>
      <c r="LGX99" s="151"/>
      <c r="LGY99" s="151"/>
      <c r="LGZ99" s="151"/>
      <c r="LHA99" s="151"/>
      <c r="LHB99" s="151"/>
      <c r="LHC99" s="151"/>
      <c r="LHD99" s="151"/>
      <c r="LHE99" s="151"/>
      <c r="LHF99" s="151"/>
      <c r="LHG99" s="151"/>
      <c r="LHH99" s="151"/>
      <c r="LHI99" s="151"/>
      <c r="LHJ99" s="151"/>
      <c r="LHK99" s="151"/>
      <c r="LHL99" s="151"/>
      <c r="LHM99" s="151"/>
      <c r="LHN99" s="151"/>
      <c r="LHO99" s="151"/>
      <c r="LHP99" s="151"/>
      <c r="LHQ99" s="151"/>
      <c r="LHR99" s="151"/>
      <c r="LHS99" s="151"/>
      <c r="LHT99" s="151"/>
      <c r="LHU99" s="151"/>
      <c r="LHV99" s="151"/>
      <c r="LHW99" s="151"/>
      <c r="LHX99" s="151"/>
      <c r="LHY99" s="151"/>
      <c r="LHZ99" s="151"/>
      <c r="LIA99" s="151"/>
      <c r="LIB99" s="151"/>
      <c r="LIC99" s="151"/>
      <c r="LID99" s="151"/>
      <c r="LIE99" s="151"/>
      <c r="LIF99" s="151"/>
      <c r="LIG99" s="151"/>
      <c r="LIH99" s="151"/>
      <c r="LII99" s="151"/>
      <c r="LIJ99" s="151"/>
      <c r="LIK99" s="151"/>
      <c r="LIL99" s="151"/>
      <c r="LIM99" s="151"/>
      <c r="LIN99" s="151"/>
      <c r="LIO99" s="151"/>
      <c r="LIP99" s="151"/>
      <c r="LIQ99" s="151"/>
      <c r="LIR99" s="151"/>
      <c r="LIS99" s="151"/>
      <c r="LIT99" s="151"/>
      <c r="LIU99" s="151"/>
      <c r="LIV99" s="151"/>
      <c r="LIW99" s="151"/>
      <c r="LIX99" s="151"/>
      <c r="LIY99" s="151"/>
      <c r="LIZ99" s="151"/>
      <c r="LJA99" s="151"/>
      <c r="LJB99" s="151"/>
      <c r="LJC99" s="151"/>
      <c r="LJD99" s="151"/>
      <c r="LJE99" s="151"/>
      <c r="LJF99" s="151"/>
      <c r="LJG99" s="151"/>
      <c r="LJH99" s="151"/>
      <c r="LJI99" s="151"/>
      <c r="LJJ99" s="151"/>
      <c r="LJK99" s="151"/>
      <c r="LJL99" s="151"/>
      <c r="LJM99" s="151"/>
      <c r="LJN99" s="151"/>
      <c r="LJO99" s="151"/>
      <c r="LJP99" s="151"/>
      <c r="LJQ99" s="151"/>
      <c r="LJR99" s="151"/>
      <c r="LJS99" s="151"/>
      <c r="LJT99" s="151"/>
      <c r="LJU99" s="151"/>
      <c r="LJV99" s="151"/>
      <c r="LJW99" s="151"/>
      <c r="LJX99" s="151"/>
      <c r="LJY99" s="151"/>
      <c r="LJZ99" s="151"/>
      <c r="LKA99" s="151"/>
      <c r="LKB99" s="151"/>
      <c r="LKC99" s="151"/>
      <c r="LKD99" s="151"/>
      <c r="LKE99" s="151"/>
      <c r="LKF99" s="151"/>
      <c r="LKG99" s="151"/>
      <c r="LKH99" s="151"/>
      <c r="LKI99" s="151"/>
      <c r="LKJ99" s="151"/>
      <c r="LKK99" s="151"/>
      <c r="LKL99" s="151"/>
      <c r="LKM99" s="151"/>
      <c r="LKN99" s="151"/>
      <c r="LKO99" s="151"/>
      <c r="LKP99" s="151"/>
      <c r="LKQ99" s="151"/>
      <c r="LKR99" s="151"/>
      <c r="LKS99" s="151"/>
      <c r="LKT99" s="151"/>
      <c r="LKU99" s="151"/>
      <c r="LKV99" s="151"/>
      <c r="LKW99" s="151"/>
      <c r="LKX99" s="151"/>
      <c r="LKY99" s="151"/>
      <c r="LKZ99" s="151"/>
      <c r="LLA99" s="151"/>
      <c r="LLB99" s="151"/>
      <c r="LLC99" s="151"/>
      <c r="LLD99" s="151"/>
      <c r="LLE99" s="151"/>
      <c r="LLF99" s="151"/>
      <c r="LLG99" s="151"/>
      <c r="LLH99" s="151"/>
      <c r="LLI99" s="151"/>
      <c r="LLJ99" s="151"/>
      <c r="LLK99" s="151"/>
      <c r="LLL99" s="151"/>
      <c r="LLM99" s="151"/>
      <c r="LLN99" s="151"/>
      <c r="LLO99" s="151"/>
      <c r="LLP99" s="151"/>
      <c r="LLQ99" s="151"/>
      <c r="LLR99" s="151"/>
      <c r="LLS99" s="151"/>
      <c r="LLT99" s="151"/>
      <c r="LLU99" s="151"/>
      <c r="LLV99" s="151"/>
      <c r="LLW99" s="151"/>
      <c r="LLX99" s="151"/>
      <c r="LLY99" s="151"/>
      <c r="LLZ99" s="151"/>
      <c r="LMA99" s="151"/>
      <c r="LMB99" s="151"/>
      <c r="LMC99" s="151"/>
      <c r="LMD99" s="151"/>
      <c r="LME99" s="151"/>
      <c r="LMF99" s="151"/>
      <c r="LMG99" s="151"/>
      <c r="LMH99" s="151"/>
      <c r="LMI99" s="151"/>
      <c r="LMJ99" s="151"/>
      <c r="LMK99" s="151"/>
      <c r="LML99" s="151"/>
      <c r="LMM99" s="151"/>
      <c r="LMN99" s="151"/>
      <c r="LMO99" s="151"/>
      <c r="LMP99" s="151"/>
      <c r="LMQ99" s="151"/>
      <c r="LMR99" s="151"/>
      <c r="LMS99" s="151"/>
      <c r="LMT99" s="151"/>
      <c r="LMU99" s="151"/>
      <c r="LMV99" s="151"/>
      <c r="LMW99" s="151"/>
      <c r="LMX99" s="151"/>
      <c r="LMY99" s="151"/>
      <c r="LMZ99" s="151"/>
      <c r="LNA99" s="151"/>
      <c r="LNB99" s="151"/>
      <c r="LNC99" s="151"/>
      <c r="LND99" s="151"/>
      <c r="LNE99" s="151"/>
      <c r="LNF99" s="151"/>
      <c r="LNG99" s="151"/>
      <c r="LNH99" s="151"/>
      <c r="LNI99" s="151"/>
      <c r="LNJ99" s="151"/>
      <c r="LNK99" s="151"/>
      <c r="LNL99" s="151"/>
      <c r="LNM99" s="151"/>
      <c r="LNN99" s="151"/>
      <c r="LNO99" s="151"/>
      <c r="LNP99" s="151"/>
      <c r="LNQ99" s="151"/>
      <c r="LNR99" s="151"/>
      <c r="LNS99" s="151"/>
      <c r="LNT99" s="151"/>
      <c r="LNU99" s="151"/>
      <c r="LNV99" s="151"/>
      <c r="LNW99" s="151"/>
      <c r="LNX99" s="151"/>
      <c r="LNY99" s="151"/>
      <c r="LNZ99" s="151"/>
      <c r="LOA99" s="151"/>
      <c r="LOB99" s="151"/>
      <c r="LOC99" s="151"/>
      <c r="LOD99" s="151"/>
      <c r="LOE99" s="151"/>
      <c r="LOF99" s="151"/>
      <c r="LOG99" s="151"/>
      <c r="LOH99" s="151"/>
      <c r="LOI99" s="151"/>
      <c r="LOJ99" s="151"/>
      <c r="LOK99" s="151"/>
      <c r="LOL99" s="151"/>
      <c r="LOM99" s="151"/>
      <c r="LON99" s="151"/>
      <c r="LOO99" s="151"/>
      <c r="LOP99" s="151"/>
      <c r="LOQ99" s="151"/>
      <c r="LOR99" s="151"/>
      <c r="LOS99" s="151"/>
      <c r="LOT99" s="151"/>
      <c r="LOU99" s="151"/>
      <c r="LOV99" s="151"/>
      <c r="LOW99" s="151"/>
      <c r="LOX99" s="151"/>
      <c r="LOY99" s="151"/>
      <c r="LOZ99" s="151"/>
      <c r="LPA99" s="151"/>
      <c r="LPB99" s="151"/>
      <c r="LPC99" s="151"/>
      <c r="LPD99" s="151"/>
      <c r="LPE99" s="151"/>
      <c r="LPF99" s="151"/>
      <c r="LPG99" s="151"/>
      <c r="LPH99" s="151"/>
      <c r="LPI99" s="151"/>
      <c r="LPJ99" s="151"/>
      <c r="LPK99" s="151"/>
      <c r="LPL99" s="151"/>
      <c r="LPM99" s="151"/>
      <c r="LPN99" s="151"/>
      <c r="LPO99" s="151"/>
      <c r="LPP99" s="151"/>
      <c r="LPQ99" s="151"/>
      <c r="LPR99" s="151"/>
      <c r="LPS99" s="151"/>
      <c r="LPT99" s="151"/>
      <c r="LPU99" s="151"/>
      <c r="LPV99" s="151"/>
      <c r="LPW99" s="151"/>
      <c r="LPX99" s="151"/>
      <c r="LPY99" s="151"/>
      <c r="LPZ99" s="151"/>
      <c r="LQA99" s="151"/>
      <c r="LQB99" s="151"/>
      <c r="LQC99" s="151"/>
      <c r="LQD99" s="151"/>
      <c r="LQE99" s="151"/>
      <c r="LQF99" s="151"/>
      <c r="LQG99" s="151"/>
      <c r="LQH99" s="151"/>
      <c r="LQI99" s="151"/>
      <c r="LQJ99" s="151"/>
      <c r="LQK99" s="151"/>
      <c r="LQL99" s="151"/>
      <c r="LQM99" s="151"/>
      <c r="LQN99" s="151"/>
      <c r="LQO99" s="151"/>
      <c r="LQP99" s="151"/>
      <c r="LQQ99" s="151"/>
      <c r="LQR99" s="151"/>
      <c r="LQS99" s="151"/>
      <c r="LQT99" s="151"/>
      <c r="LQU99" s="151"/>
      <c r="LQV99" s="151"/>
      <c r="LQW99" s="151"/>
      <c r="LQX99" s="151"/>
      <c r="LQY99" s="151"/>
      <c r="LQZ99" s="151"/>
      <c r="LRA99" s="151"/>
      <c r="LRB99" s="151"/>
      <c r="LRC99" s="151"/>
      <c r="LRD99" s="151"/>
      <c r="LRE99" s="151"/>
      <c r="LRF99" s="151"/>
      <c r="LRG99" s="151"/>
      <c r="LRH99" s="151"/>
      <c r="LRI99" s="151"/>
      <c r="LRJ99" s="151"/>
      <c r="LRK99" s="151"/>
      <c r="LRL99" s="151"/>
      <c r="LRM99" s="151"/>
      <c r="LRN99" s="151"/>
      <c r="LRO99" s="151"/>
      <c r="LRP99" s="151"/>
      <c r="LRQ99" s="151"/>
      <c r="LRR99" s="151"/>
      <c r="LRS99" s="151"/>
      <c r="LRT99" s="151"/>
      <c r="LRU99" s="151"/>
      <c r="LRV99" s="151"/>
      <c r="LRW99" s="151"/>
      <c r="LRX99" s="151"/>
      <c r="LRY99" s="151"/>
      <c r="LRZ99" s="151"/>
      <c r="LSA99" s="151"/>
      <c r="LSB99" s="151"/>
      <c r="LSC99" s="151"/>
      <c r="LSD99" s="151"/>
      <c r="LSE99" s="151"/>
      <c r="LSF99" s="151"/>
      <c r="LSG99" s="151"/>
      <c r="LSH99" s="151"/>
      <c r="LSI99" s="151"/>
      <c r="LSJ99" s="151"/>
      <c r="LSK99" s="151"/>
      <c r="LSL99" s="151"/>
      <c r="LSM99" s="151"/>
      <c r="LSN99" s="151"/>
      <c r="LSO99" s="151"/>
      <c r="LSP99" s="151"/>
      <c r="LSQ99" s="151"/>
      <c r="LSR99" s="151"/>
      <c r="LSS99" s="151"/>
      <c r="LST99" s="151"/>
      <c r="LSU99" s="151"/>
      <c r="LSV99" s="151"/>
      <c r="LSW99" s="151"/>
      <c r="LSX99" s="151"/>
      <c r="LSY99" s="151"/>
      <c r="LSZ99" s="151"/>
      <c r="LTA99" s="151"/>
      <c r="LTB99" s="151"/>
      <c r="LTC99" s="151"/>
      <c r="LTD99" s="151"/>
      <c r="LTE99" s="151"/>
      <c r="LTF99" s="151"/>
      <c r="LTG99" s="151"/>
      <c r="LTH99" s="151"/>
      <c r="LTI99" s="151"/>
      <c r="LTJ99" s="151"/>
      <c r="LTK99" s="151"/>
      <c r="LTL99" s="151"/>
      <c r="LTM99" s="151"/>
      <c r="LTN99" s="151"/>
      <c r="LTO99" s="151"/>
      <c r="LTP99" s="151"/>
      <c r="LTQ99" s="151"/>
      <c r="LTR99" s="151"/>
      <c r="LTS99" s="151"/>
      <c r="LTT99" s="151"/>
      <c r="LTU99" s="151"/>
      <c r="LTV99" s="151"/>
      <c r="LTW99" s="151"/>
      <c r="LTX99" s="151"/>
      <c r="LTY99" s="151"/>
      <c r="LTZ99" s="151"/>
      <c r="LUA99" s="151"/>
      <c r="LUB99" s="151"/>
      <c r="LUC99" s="151"/>
      <c r="LUD99" s="151"/>
      <c r="LUE99" s="151"/>
      <c r="LUF99" s="151"/>
      <c r="LUG99" s="151"/>
      <c r="LUH99" s="151"/>
      <c r="LUI99" s="151"/>
      <c r="LUJ99" s="151"/>
      <c r="LUK99" s="151"/>
      <c r="LUL99" s="151"/>
      <c r="LUM99" s="151"/>
      <c r="LUN99" s="151"/>
      <c r="LUO99" s="151"/>
      <c r="LUP99" s="151"/>
      <c r="LUQ99" s="151"/>
      <c r="LUR99" s="151"/>
      <c r="LUS99" s="151"/>
      <c r="LUT99" s="151"/>
      <c r="LUU99" s="151"/>
      <c r="LUV99" s="151"/>
      <c r="LUW99" s="151"/>
      <c r="LUX99" s="151"/>
      <c r="LUY99" s="151"/>
      <c r="LUZ99" s="151"/>
      <c r="LVA99" s="151"/>
      <c r="LVB99" s="151"/>
      <c r="LVC99" s="151"/>
      <c r="LVD99" s="151"/>
      <c r="LVE99" s="151"/>
      <c r="LVF99" s="151"/>
      <c r="LVG99" s="151"/>
      <c r="LVH99" s="151"/>
      <c r="LVI99" s="151"/>
      <c r="LVJ99" s="151"/>
      <c r="LVK99" s="151"/>
      <c r="LVL99" s="151"/>
      <c r="LVM99" s="151"/>
      <c r="LVN99" s="151"/>
      <c r="LVO99" s="151"/>
      <c r="LVP99" s="151"/>
      <c r="LVQ99" s="151"/>
      <c r="LVR99" s="151"/>
      <c r="LVS99" s="151"/>
      <c r="LVT99" s="151"/>
      <c r="LVU99" s="151"/>
      <c r="LVV99" s="151"/>
      <c r="LVW99" s="151"/>
      <c r="LVX99" s="151"/>
      <c r="LVY99" s="151"/>
      <c r="LVZ99" s="151"/>
      <c r="LWA99" s="151"/>
      <c r="LWB99" s="151"/>
      <c r="LWC99" s="151"/>
      <c r="LWD99" s="151"/>
      <c r="LWE99" s="151"/>
      <c r="LWF99" s="151"/>
      <c r="LWG99" s="151"/>
      <c r="LWH99" s="151"/>
      <c r="LWI99" s="151"/>
      <c r="LWJ99" s="151"/>
      <c r="LWK99" s="151"/>
      <c r="LWL99" s="151"/>
      <c r="LWM99" s="151"/>
      <c r="LWN99" s="151"/>
      <c r="LWO99" s="151"/>
      <c r="LWP99" s="151"/>
      <c r="LWQ99" s="151"/>
      <c r="LWR99" s="151"/>
      <c r="LWS99" s="151"/>
      <c r="LWT99" s="151"/>
      <c r="LWU99" s="151"/>
      <c r="LWV99" s="151"/>
      <c r="LWW99" s="151"/>
      <c r="LWX99" s="151"/>
      <c r="LWY99" s="151"/>
      <c r="LWZ99" s="151"/>
      <c r="LXA99" s="151"/>
      <c r="LXB99" s="151"/>
      <c r="LXC99" s="151"/>
      <c r="LXD99" s="151"/>
      <c r="LXE99" s="151"/>
      <c r="LXF99" s="151"/>
      <c r="LXG99" s="151"/>
      <c r="LXH99" s="151"/>
      <c r="LXI99" s="151"/>
      <c r="LXJ99" s="151"/>
      <c r="LXK99" s="151"/>
      <c r="LXL99" s="151"/>
      <c r="LXM99" s="151"/>
      <c r="LXN99" s="151"/>
      <c r="LXO99" s="151"/>
      <c r="LXP99" s="151"/>
      <c r="LXQ99" s="151"/>
      <c r="LXR99" s="151"/>
      <c r="LXS99" s="151"/>
      <c r="LXT99" s="151"/>
      <c r="LXU99" s="151"/>
      <c r="LXV99" s="151"/>
      <c r="LXW99" s="151"/>
      <c r="LXX99" s="151"/>
      <c r="LXY99" s="151"/>
      <c r="LXZ99" s="151"/>
      <c r="LYA99" s="151"/>
      <c r="LYB99" s="151"/>
      <c r="LYC99" s="151"/>
      <c r="LYD99" s="151"/>
      <c r="LYE99" s="151"/>
      <c r="LYF99" s="151"/>
      <c r="LYG99" s="151"/>
      <c r="LYH99" s="151"/>
      <c r="LYI99" s="151"/>
      <c r="LYJ99" s="151"/>
      <c r="LYK99" s="151"/>
      <c r="LYL99" s="151"/>
      <c r="LYM99" s="151"/>
      <c r="LYN99" s="151"/>
      <c r="LYO99" s="151"/>
      <c r="LYP99" s="151"/>
      <c r="LYQ99" s="151"/>
      <c r="LYR99" s="151"/>
      <c r="LYS99" s="151"/>
      <c r="LYT99" s="151"/>
      <c r="LYU99" s="151"/>
      <c r="LYV99" s="151"/>
      <c r="LYW99" s="151"/>
      <c r="LYX99" s="151"/>
      <c r="LYY99" s="151"/>
      <c r="LYZ99" s="151"/>
      <c r="LZA99" s="151"/>
      <c r="LZB99" s="151"/>
      <c r="LZC99" s="151"/>
      <c r="LZD99" s="151"/>
      <c r="LZE99" s="151"/>
      <c r="LZF99" s="151"/>
      <c r="LZG99" s="151"/>
      <c r="LZH99" s="151"/>
      <c r="LZI99" s="151"/>
      <c r="LZJ99" s="151"/>
      <c r="LZK99" s="151"/>
      <c r="LZL99" s="151"/>
      <c r="LZM99" s="151"/>
      <c r="LZN99" s="151"/>
      <c r="LZO99" s="151"/>
      <c r="LZP99" s="151"/>
      <c r="LZQ99" s="151"/>
      <c r="LZR99" s="151"/>
      <c r="LZS99" s="151"/>
      <c r="LZT99" s="151"/>
      <c r="LZU99" s="151"/>
      <c r="LZV99" s="151"/>
      <c r="LZW99" s="151"/>
      <c r="LZX99" s="151"/>
      <c r="LZY99" s="151"/>
      <c r="LZZ99" s="151"/>
      <c r="MAA99" s="151"/>
      <c r="MAB99" s="151"/>
      <c r="MAC99" s="151"/>
      <c r="MAD99" s="151"/>
      <c r="MAE99" s="151"/>
      <c r="MAF99" s="151"/>
      <c r="MAG99" s="151"/>
      <c r="MAH99" s="151"/>
      <c r="MAI99" s="151"/>
      <c r="MAJ99" s="151"/>
      <c r="MAK99" s="151"/>
      <c r="MAL99" s="151"/>
      <c r="MAM99" s="151"/>
      <c r="MAN99" s="151"/>
      <c r="MAO99" s="151"/>
      <c r="MAP99" s="151"/>
      <c r="MAQ99" s="151"/>
      <c r="MAR99" s="151"/>
      <c r="MAS99" s="151"/>
      <c r="MAT99" s="151"/>
      <c r="MAU99" s="151"/>
      <c r="MAV99" s="151"/>
      <c r="MAW99" s="151"/>
      <c r="MAX99" s="151"/>
      <c r="MAY99" s="151"/>
      <c r="MAZ99" s="151"/>
      <c r="MBA99" s="151"/>
      <c r="MBB99" s="151"/>
      <c r="MBC99" s="151"/>
      <c r="MBD99" s="151"/>
      <c r="MBE99" s="151"/>
      <c r="MBF99" s="151"/>
      <c r="MBG99" s="151"/>
      <c r="MBH99" s="151"/>
      <c r="MBI99" s="151"/>
      <c r="MBJ99" s="151"/>
      <c r="MBK99" s="151"/>
      <c r="MBL99" s="151"/>
      <c r="MBM99" s="151"/>
      <c r="MBN99" s="151"/>
      <c r="MBO99" s="151"/>
      <c r="MBP99" s="151"/>
      <c r="MBQ99" s="151"/>
      <c r="MBR99" s="151"/>
      <c r="MBS99" s="151"/>
      <c r="MBT99" s="151"/>
      <c r="MBU99" s="151"/>
      <c r="MBV99" s="151"/>
      <c r="MBW99" s="151"/>
      <c r="MBX99" s="151"/>
      <c r="MBY99" s="151"/>
      <c r="MBZ99" s="151"/>
      <c r="MCA99" s="151"/>
      <c r="MCB99" s="151"/>
      <c r="MCC99" s="151"/>
      <c r="MCD99" s="151"/>
      <c r="MCE99" s="151"/>
      <c r="MCF99" s="151"/>
      <c r="MCG99" s="151"/>
      <c r="MCH99" s="151"/>
      <c r="MCI99" s="151"/>
      <c r="MCJ99" s="151"/>
      <c r="MCK99" s="151"/>
      <c r="MCL99" s="151"/>
      <c r="MCM99" s="151"/>
      <c r="MCN99" s="151"/>
      <c r="MCO99" s="151"/>
      <c r="MCP99" s="151"/>
      <c r="MCQ99" s="151"/>
      <c r="MCR99" s="151"/>
      <c r="MCS99" s="151"/>
      <c r="MCT99" s="151"/>
      <c r="MCU99" s="151"/>
      <c r="MCV99" s="151"/>
      <c r="MCW99" s="151"/>
      <c r="MCX99" s="151"/>
      <c r="MCY99" s="151"/>
      <c r="MCZ99" s="151"/>
      <c r="MDA99" s="151"/>
      <c r="MDB99" s="151"/>
      <c r="MDC99" s="151"/>
      <c r="MDD99" s="151"/>
      <c r="MDE99" s="151"/>
      <c r="MDF99" s="151"/>
      <c r="MDG99" s="151"/>
      <c r="MDH99" s="151"/>
      <c r="MDI99" s="151"/>
      <c r="MDJ99" s="151"/>
      <c r="MDK99" s="151"/>
      <c r="MDL99" s="151"/>
      <c r="MDM99" s="151"/>
      <c r="MDN99" s="151"/>
      <c r="MDO99" s="151"/>
      <c r="MDP99" s="151"/>
      <c r="MDQ99" s="151"/>
      <c r="MDR99" s="151"/>
      <c r="MDS99" s="151"/>
      <c r="MDT99" s="151"/>
      <c r="MDU99" s="151"/>
      <c r="MDV99" s="151"/>
      <c r="MDW99" s="151"/>
      <c r="MDX99" s="151"/>
      <c r="MDY99" s="151"/>
      <c r="MDZ99" s="151"/>
      <c r="MEA99" s="151"/>
      <c r="MEB99" s="151"/>
      <c r="MEC99" s="151"/>
      <c r="MED99" s="151"/>
      <c r="MEE99" s="151"/>
      <c r="MEF99" s="151"/>
      <c r="MEG99" s="151"/>
      <c r="MEH99" s="151"/>
      <c r="MEI99" s="151"/>
      <c r="MEJ99" s="151"/>
      <c r="MEK99" s="151"/>
      <c r="MEL99" s="151"/>
      <c r="MEM99" s="151"/>
      <c r="MEN99" s="151"/>
      <c r="MEO99" s="151"/>
      <c r="MEP99" s="151"/>
      <c r="MEQ99" s="151"/>
      <c r="MER99" s="151"/>
      <c r="MES99" s="151"/>
      <c r="MET99" s="151"/>
      <c r="MEU99" s="151"/>
      <c r="MEV99" s="151"/>
      <c r="MEW99" s="151"/>
      <c r="MEX99" s="151"/>
      <c r="MEY99" s="151"/>
      <c r="MEZ99" s="151"/>
      <c r="MFA99" s="151"/>
      <c r="MFB99" s="151"/>
      <c r="MFC99" s="151"/>
      <c r="MFD99" s="151"/>
      <c r="MFE99" s="151"/>
      <c r="MFF99" s="151"/>
      <c r="MFG99" s="151"/>
      <c r="MFH99" s="151"/>
      <c r="MFI99" s="151"/>
      <c r="MFJ99" s="151"/>
      <c r="MFK99" s="151"/>
      <c r="MFL99" s="151"/>
      <c r="MFM99" s="151"/>
      <c r="MFN99" s="151"/>
      <c r="MFO99" s="151"/>
      <c r="MFP99" s="151"/>
      <c r="MFQ99" s="151"/>
      <c r="MFR99" s="151"/>
      <c r="MFS99" s="151"/>
      <c r="MFT99" s="151"/>
      <c r="MFU99" s="151"/>
      <c r="MFV99" s="151"/>
      <c r="MFW99" s="151"/>
      <c r="MFX99" s="151"/>
      <c r="MFY99" s="151"/>
      <c r="MFZ99" s="151"/>
      <c r="MGA99" s="151"/>
      <c r="MGB99" s="151"/>
      <c r="MGC99" s="151"/>
      <c r="MGD99" s="151"/>
      <c r="MGE99" s="151"/>
      <c r="MGF99" s="151"/>
      <c r="MGG99" s="151"/>
      <c r="MGH99" s="151"/>
      <c r="MGI99" s="151"/>
      <c r="MGJ99" s="151"/>
      <c r="MGK99" s="151"/>
      <c r="MGL99" s="151"/>
      <c r="MGM99" s="151"/>
      <c r="MGN99" s="151"/>
      <c r="MGO99" s="151"/>
      <c r="MGP99" s="151"/>
      <c r="MGQ99" s="151"/>
      <c r="MGR99" s="151"/>
      <c r="MGS99" s="151"/>
      <c r="MGT99" s="151"/>
      <c r="MGU99" s="151"/>
      <c r="MGV99" s="151"/>
      <c r="MGW99" s="151"/>
      <c r="MGX99" s="151"/>
      <c r="MGY99" s="151"/>
      <c r="MGZ99" s="151"/>
      <c r="MHA99" s="151"/>
      <c r="MHB99" s="151"/>
      <c r="MHC99" s="151"/>
      <c r="MHD99" s="151"/>
      <c r="MHE99" s="151"/>
      <c r="MHF99" s="151"/>
      <c r="MHG99" s="151"/>
      <c r="MHH99" s="151"/>
      <c r="MHI99" s="151"/>
      <c r="MHJ99" s="151"/>
      <c r="MHK99" s="151"/>
      <c r="MHL99" s="151"/>
      <c r="MHM99" s="151"/>
      <c r="MHN99" s="151"/>
      <c r="MHO99" s="151"/>
      <c r="MHP99" s="151"/>
      <c r="MHQ99" s="151"/>
      <c r="MHR99" s="151"/>
      <c r="MHS99" s="151"/>
      <c r="MHT99" s="151"/>
      <c r="MHU99" s="151"/>
      <c r="MHV99" s="151"/>
      <c r="MHW99" s="151"/>
      <c r="MHX99" s="151"/>
      <c r="MHY99" s="151"/>
      <c r="MHZ99" s="151"/>
      <c r="MIA99" s="151"/>
      <c r="MIB99" s="151"/>
      <c r="MIC99" s="151"/>
      <c r="MID99" s="151"/>
      <c r="MIE99" s="151"/>
      <c r="MIF99" s="151"/>
      <c r="MIG99" s="151"/>
      <c r="MIH99" s="151"/>
      <c r="MII99" s="151"/>
      <c r="MIJ99" s="151"/>
      <c r="MIK99" s="151"/>
      <c r="MIL99" s="151"/>
      <c r="MIM99" s="151"/>
      <c r="MIN99" s="151"/>
      <c r="MIO99" s="151"/>
      <c r="MIP99" s="151"/>
      <c r="MIQ99" s="151"/>
      <c r="MIR99" s="151"/>
      <c r="MIS99" s="151"/>
      <c r="MIT99" s="151"/>
      <c r="MIU99" s="151"/>
      <c r="MIV99" s="151"/>
      <c r="MIW99" s="151"/>
      <c r="MIX99" s="151"/>
      <c r="MIY99" s="151"/>
      <c r="MIZ99" s="151"/>
      <c r="MJA99" s="151"/>
      <c r="MJB99" s="151"/>
      <c r="MJC99" s="151"/>
      <c r="MJD99" s="151"/>
      <c r="MJE99" s="151"/>
      <c r="MJF99" s="151"/>
      <c r="MJG99" s="151"/>
      <c r="MJH99" s="151"/>
      <c r="MJI99" s="151"/>
      <c r="MJJ99" s="151"/>
      <c r="MJK99" s="151"/>
      <c r="MJL99" s="151"/>
      <c r="MJM99" s="151"/>
      <c r="MJN99" s="151"/>
      <c r="MJO99" s="151"/>
      <c r="MJP99" s="151"/>
      <c r="MJQ99" s="151"/>
      <c r="MJR99" s="151"/>
      <c r="MJS99" s="151"/>
      <c r="MJT99" s="151"/>
      <c r="MJU99" s="151"/>
      <c r="MJV99" s="151"/>
      <c r="MJW99" s="151"/>
      <c r="MJX99" s="151"/>
      <c r="MJY99" s="151"/>
      <c r="MJZ99" s="151"/>
      <c r="MKA99" s="151"/>
      <c r="MKB99" s="151"/>
      <c r="MKC99" s="151"/>
      <c r="MKD99" s="151"/>
      <c r="MKE99" s="151"/>
      <c r="MKF99" s="151"/>
      <c r="MKG99" s="151"/>
      <c r="MKH99" s="151"/>
      <c r="MKI99" s="151"/>
      <c r="MKJ99" s="151"/>
      <c r="MKK99" s="151"/>
      <c r="MKL99" s="151"/>
      <c r="MKM99" s="151"/>
      <c r="MKN99" s="151"/>
      <c r="MKO99" s="151"/>
      <c r="MKP99" s="151"/>
      <c r="MKQ99" s="151"/>
      <c r="MKR99" s="151"/>
      <c r="MKS99" s="151"/>
      <c r="MKT99" s="151"/>
      <c r="MKU99" s="151"/>
      <c r="MKV99" s="151"/>
      <c r="MKW99" s="151"/>
      <c r="MKX99" s="151"/>
      <c r="MKY99" s="151"/>
      <c r="MKZ99" s="151"/>
      <c r="MLA99" s="151"/>
      <c r="MLB99" s="151"/>
      <c r="MLC99" s="151"/>
      <c r="MLD99" s="151"/>
      <c r="MLE99" s="151"/>
      <c r="MLF99" s="151"/>
      <c r="MLG99" s="151"/>
      <c r="MLH99" s="151"/>
      <c r="MLI99" s="151"/>
      <c r="MLJ99" s="151"/>
      <c r="MLK99" s="151"/>
      <c r="MLL99" s="151"/>
      <c r="MLM99" s="151"/>
      <c r="MLN99" s="151"/>
      <c r="MLO99" s="151"/>
      <c r="MLP99" s="151"/>
      <c r="MLQ99" s="151"/>
      <c r="MLR99" s="151"/>
      <c r="MLS99" s="151"/>
      <c r="MLT99" s="151"/>
      <c r="MLU99" s="151"/>
      <c r="MLV99" s="151"/>
      <c r="MLW99" s="151"/>
      <c r="MLX99" s="151"/>
      <c r="MLY99" s="151"/>
      <c r="MLZ99" s="151"/>
      <c r="MMA99" s="151"/>
      <c r="MMB99" s="151"/>
      <c r="MMC99" s="151"/>
      <c r="MMD99" s="151"/>
      <c r="MME99" s="151"/>
      <c r="MMF99" s="151"/>
      <c r="MMG99" s="151"/>
      <c r="MMH99" s="151"/>
      <c r="MMI99" s="151"/>
      <c r="MMJ99" s="151"/>
      <c r="MMK99" s="151"/>
      <c r="MML99" s="151"/>
      <c r="MMM99" s="151"/>
      <c r="MMN99" s="151"/>
      <c r="MMO99" s="151"/>
      <c r="MMP99" s="151"/>
      <c r="MMQ99" s="151"/>
      <c r="MMR99" s="151"/>
      <c r="MMS99" s="151"/>
      <c r="MMT99" s="151"/>
      <c r="MMU99" s="151"/>
      <c r="MMV99" s="151"/>
      <c r="MMW99" s="151"/>
      <c r="MMX99" s="151"/>
      <c r="MMY99" s="151"/>
      <c r="MMZ99" s="151"/>
      <c r="MNA99" s="151"/>
      <c r="MNB99" s="151"/>
      <c r="MNC99" s="151"/>
      <c r="MND99" s="151"/>
      <c r="MNE99" s="151"/>
      <c r="MNF99" s="151"/>
      <c r="MNG99" s="151"/>
      <c r="MNH99" s="151"/>
      <c r="MNI99" s="151"/>
      <c r="MNJ99" s="151"/>
      <c r="MNK99" s="151"/>
      <c r="MNL99" s="151"/>
      <c r="MNM99" s="151"/>
      <c r="MNN99" s="151"/>
      <c r="MNO99" s="151"/>
      <c r="MNP99" s="151"/>
      <c r="MNQ99" s="151"/>
      <c r="MNR99" s="151"/>
      <c r="MNS99" s="151"/>
      <c r="MNT99" s="151"/>
      <c r="MNU99" s="151"/>
      <c r="MNV99" s="151"/>
      <c r="MNW99" s="151"/>
      <c r="MNX99" s="151"/>
      <c r="MNY99" s="151"/>
      <c r="MNZ99" s="151"/>
      <c r="MOA99" s="151"/>
      <c r="MOB99" s="151"/>
      <c r="MOC99" s="151"/>
      <c r="MOD99" s="151"/>
      <c r="MOE99" s="151"/>
      <c r="MOF99" s="151"/>
      <c r="MOG99" s="151"/>
      <c r="MOH99" s="151"/>
      <c r="MOI99" s="151"/>
      <c r="MOJ99" s="151"/>
      <c r="MOK99" s="151"/>
      <c r="MOL99" s="151"/>
      <c r="MOM99" s="151"/>
      <c r="MON99" s="151"/>
      <c r="MOO99" s="151"/>
      <c r="MOP99" s="151"/>
      <c r="MOQ99" s="151"/>
      <c r="MOR99" s="151"/>
      <c r="MOS99" s="151"/>
      <c r="MOT99" s="151"/>
      <c r="MOU99" s="151"/>
      <c r="MOV99" s="151"/>
      <c r="MOW99" s="151"/>
      <c r="MOX99" s="151"/>
      <c r="MOY99" s="151"/>
      <c r="MOZ99" s="151"/>
      <c r="MPA99" s="151"/>
      <c r="MPB99" s="151"/>
      <c r="MPC99" s="151"/>
      <c r="MPD99" s="151"/>
      <c r="MPE99" s="151"/>
      <c r="MPF99" s="151"/>
      <c r="MPG99" s="151"/>
      <c r="MPH99" s="151"/>
      <c r="MPI99" s="151"/>
      <c r="MPJ99" s="151"/>
      <c r="MPK99" s="151"/>
      <c r="MPL99" s="151"/>
      <c r="MPM99" s="151"/>
      <c r="MPN99" s="151"/>
      <c r="MPO99" s="151"/>
      <c r="MPP99" s="151"/>
      <c r="MPQ99" s="151"/>
      <c r="MPR99" s="151"/>
      <c r="MPS99" s="151"/>
      <c r="MPT99" s="151"/>
      <c r="MPU99" s="151"/>
      <c r="MPV99" s="151"/>
      <c r="MPW99" s="151"/>
      <c r="MPX99" s="151"/>
      <c r="MPY99" s="151"/>
      <c r="MPZ99" s="151"/>
      <c r="MQA99" s="151"/>
      <c r="MQB99" s="151"/>
      <c r="MQC99" s="151"/>
      <c r="MQD99" s="151"/>
      <c r="MQE99" s="151"/>
      <c r="MQF99" s="151"/>
      <c r="MQG99" s="151"/>
      <c r="MQH99" s="151"/>
      <c r="MQI99" s="151"/>
      <c r="MQJ99" s="151"/>
      <c r="MQK99" s="151"/>
      <c r="MQL99" s="151"/>
      <c r="MQM99" s="151"/>
      <c r="MQN99" s="151"/>
      <c r="MQO99" s="151"/>
      <c r="MQP99" s="151"/>
      <c r="MQQ99" s="151"/>
      <c r="MQR99" s="151"/>
      <c r="MQS99" s="151"/>
      <c r="MQT99" s="151"/>
      <c r="MQU99" s="151"/>
      <c r="MQV99" s="151"/>
      <c r="MQW99" s="151"/>
      <c r="MQX99" s="151"/>
      <c r="MQY99" s="151"/>
      <c r="MQZ99" s="151"/>
      <c r="MRA99" s="151"/>
      <c r="MRB99" s="151"/>
      <c r="MRC99" s="151"/>
      <c r="MRD99" s="151"/>
      <c r="MRE99" s="151"/>
      <c r="MRF99" s="151"/>
      <c r="MRG99" s="151"/>
      <c r="MRH99" s="151"/>
      <c r="MRI99" s="151"/>
      <c r="MRJ99" s="151"/>
      <c r="MRK99" s="151"/>
      <c r="MRL99" s="151"/>
      <c r="MRM99" s="151"/>
      <c r="MRN99" s="151"/>
      <c r="MRO99" s="151"/>
      <c r="MRP99" s="151"/>
      <c r="MRQ99" s="151"/>
      <c r="MRR99" s="151"/>
      <c r="MRS99" s="151"/>
      <c r="MRT99" s="151"/>
      <c r="MRU99" s="151"/>
      <c r="MRV99" s="151"/>
      <c r="MRW99" s="151"/>
      <c r="MRX99" s="151"/>
      <c r="MRY99" s="151"/>
      <c r="MRZ99" s="151"/>
      <c r="MSA99" s="151"/>
      <c r="MSB99" s="151"/>
      <c r="MSC99" s="151"/>
      <c r="MSD99" s="151"/>
      <c r="MSE99" s="151"/>
      <c r="MSF99" s="151"/>
      <c r="MSG99" s="151"/>
      <c r="MSH99" s="151"/>
      <c r="MSI99" s="151"/>
      <c r="MSJ99" s="151"/>
      <c r="MSK99" s="151"/>
      <c r="MSL99" s="151"/>
      <c r="MSM99" s="151"/>
      <c r="MSN99" s="151"/>
      <c r="MSO99" s="151"/>
      <c r="MSP99" s="151"/>
      <c r="MSQ99" s="151"/>
      <c r="MSR99" s="151"/>
      <c r="MSS99" s="151"/>
      <c r="MST99" s="151"/>
      <c r="MSU99" s="151"/>
      <c r="MSV99" s="151"/>
      <c r="MSW99" s="151"/>
      <c r="MSX99" s="151"/>
      <c r="MSY99" s="151"/>
      <c r="MSZ99" s="151"/>
      <c r="MTA99" s="151"/>
      <c r="MTB99" s="151"/>
      <c r="MTC99" s="151"/>
      <c r="MTD99" s="151"/>
      <c r="MTE99" s="151"/>
      <c r="MTF99" s="151"/>
      <c r="MTG99" s="151"/>
      <c r="MTH99" s="151"/>
      <c r="MTI99" s="151"/>
      <c r="MTJ99" s="151"/>
      <c r="MTK99" s="151"/>
      <c r="MTL99" s="151"/>
      <c r="MTM99" s="151"/>
      <c r="MTN99" s="151"/>
      <c r="MTO99" s="151"/>
      <c r="MTP99" s="151"/>
      <c r="MTQ99" s="151"/>
      <c r="MTR99" s="151"/>
      <c r="MTS99" s="151"/>
      <c r="MTT99" s="151"/>
      <c r="MTU99" s="151"/>
      <c r="MTV99" s="151"/>
      <c r="MTW99" s="151"/>
      <c r="MTX99" s="151"/>
      <c r="MTY99" s="151"/>
      <c r="MTZ99" s="151"/>
      <c r="MUA99" s="151"/>
      <c r="MUB99" s="151"/>
      <c r="MUC99" s="151"/>
      <c r="MUD99" s="151"/>
      <c r="MUE99" s="151"/>
      <c r="MUF99" s="151"/>
      <c r="MUG99" s="151"/>
      <c r="MUH99" s="151"/>
      <c r="MUI99" s="151"/>
      <c r="MUJ99" s="151"/>
      <c r="MUK99" s="151"/>
      <c r="MUL99" s="151"/>
      <c r="MUM99" s="151"/>
      <c r="MUN99" s="151"/>
      <c r="MUO99" s="151"/>
      <c r="MUP99" s="151"/>
      <c r="MUQ99" s="151"/>
      <c r="MUR99" s="151"/>
      <c r="MUS99" s="151"/>
      <c r="MUT99" s="151"/>
      <c r="MUU99" s="151"/>
      <c r="MUV99" s="151"/>
      <c r="MUW99" s="151"/>
      <c r="MUX99" s="151"/>
      <c r="MUY99" s="151"/>
      <c r="MUZ99" s="151"/>
      <c r="MVA99" s="151"/>
      <c r="MVB99" s="151"/>
      <c r="MVC99" s="151"/>
      <c r="MVD99" s="151"/>
      <c r="MVE99" s="151"/>
      <c r="MVF99" s="151"/>
      <c r="MVG99" s="151"/>
      <c r="MVH99" s="151"/>
      <c r="MVI99" s="151"/>
      <c r="MVJ99" s="151"/>
      <c r="MVK99" s="151"/>
      <c r="MVL99" s="151"/>
      <c r="MVM99" s="151"/>
      <c r="MVN99" s="151"/>
      <c r="MVO99" s="151"/>
      <c r="MVP99" s="151"/>
      <c r="MVQ99" s="151"/>
      <c r="MVR99" s="151"/>
      <c r="MVS99" s="151"/>
      <c r="MVT99" s="151"/>
      <c r="MVU99" s="151"/>
      <c r="MVV99" s="151"/>
      <c r="MVW99" s="151"/>
      <c r="MVX99" s="151"/>
      <c r="MVY99" s="151"/>
      <c r="MVZ99" s="151"/>
      <c r="MWA99" s="151"/>
      <c r="MWB99" s="151"/>
      <c r="MWC99" s="151"/>
      <c r="MWD99" s="151"/>
      <c r="MWE99" s="151"/>
      <c r="MWF99" s="151"/>
      <c r="MWG99" s="151"/>
      <c r="MWH99" s="151"/>
      <c r="MWI99" s="151"/>
      <c r="MWJ99" s="151"/>
      <c r="MWK99" s="151"/>
      <c r="MWL99" s="151"/>
      <c r="MWM99" s="151"/>
      <c r="MWN99" s="151"/>
      <c r="MWO99" s="151"/>
      <c r="MWP99" s="151"/>
      <c r="MWQ99" s="151"/>
      <c r="MWR99" s="151"/>
      <c r="MWS99" s="151"/>
      <c r="MWT99" s="151"/>
      <c r="MWU99" s="151"/>
      <c r="MWV99" s="151"/>
      <c r="MWW99" s="151"/>
      <c r="MWX99" s="151"/>
      <c r="MWY99" s="151"/>
      <c r="MWZ99" s="151"/>
      <c r="MXA99" s="151"/>
      <c r="MXB99" s="151"/>
      <c r="MXC99" s="151"/>
      <c r="MXD99" s="151"/>
      <c r="MXE99" s="151"/>
      <c r="MXF99" s="151"/>
      <c r="MXG99" s="151"/>
      <c r="MXH99" s="151"/>
      <c r="MXI99" s="151"/>
      <c r="MXJ99" s="151"/>
      <c r="MXK99" s="151"/>
      <c r="MXL99" s="151"/>
      <c r="MXM99" s="151"/>
      <c r="MXN99" s="151"/>
      <c r="MXO99" s="151"/>
      <c r="MXP99" s="151"/>
      <c r="MXQ99" s="151"/>
      <c r="MXR99" s="151"/>
      <c r="MXS99" s="151"/>
      <c r="MXT99" s="151"/>
      <c r="MXU99" s="151"/>
      <c r="MXV99" s="151"/>
      <c r="MXW99" s="151"/>
      <c r="MXX99" s="151"/>
      <c r="MXY99" s="151"/>
      <c r="MXZ99" s="151"/>
      <c r="MYA99" s="151"/>
      <c r="MYB99" s="151"/>
      <c r="MYC99" s="151"/>
      <c r="MYD99" s="151"/>
      <c r="MYE99" s="151"/>
      <c r="MYF99" s="151"/>
      <c r="MYG99" s="151"/>
      <c r="MYH99" s="151"/>
      <c r="MYI99" s="151"/>
      <c r="MYJ99" s="151"/>
      <c r="MYK99" s="151"/>
      <c r="MYL99" s="151"/>
      <c r="MYM99" s="151"/>
      <c r="MYN99" s="151"/>
      <c r="MYO99" s="151"/>
      <c r="MYP99" s="151"/>
      <c r="MYQ99" s="151"/>
      <c r="MYR99" s="151"/>
      <c r="MYS99" s="151"/>
      <c r="MYT99" s="151"/>
      <c r="MYU99" s="151"/>
      <c r="MYV99" s="151"/>
      <c r="MYW99" s="151"/>
      <c r="MYX99" s="151"/>
      <c r="MYY99" s="151"/>
      <c r="MYZ99" s="151"/>
      <c r="MZA99" s="151"/>
      <c r="MZB99" s="151"/>
      <c r="MZC99" s="151"/>
      <c r="MZD99" s="151"/>
      <c r="MZE99" s="151"/>
      <c r="MZF99" s="151"/>
      <c r="MZG99" s="151"/>
      <c r="MZH99" s="151"/>
      <c r="MZI99" s="151"/>
      <c r="MZJ99" s="151"/>
      <c r="MZK99" s="151"/>
      <c r="MZL99" s="151"/>
      <c r="MZM99" s="151"/>
      <c r="MZN99" s="151"/>
      <c r="MZO99" s="151"/>
      <c r="MZP99" s="151"/>
      <c r="MZQ99" s="151"/>
      <c r="MZR99" s="151"/>
      <c r="MZS99" s="151"/>
      <c r="MZT99" s="151"/>
      <c r="MZU99" s="151"/>
      <c r="MZV99" s="151"/>
      <c r="MZW99" s="151"/>
      <c r="MZX99" s="151"/>
      <c r="MZY99" s="151"/>
      <c r="MZZ99" s="151"/>
      <c r="NAA99" s="151"/>
      <c r="NAB99" s="151"/>
      <c r="NAC99" s="151"/>
      <c r="NAD99" s="151"/>
      <c r="NAE99" s="151"/>
      <c r="NAF99" s="151"/>
      <c r="NAG99" s="151"/>
      <c r="NAH99" s="151"/>
      <c r="NAI99" s="151"/>
      <c r="NAJ99" s="151"/>
      <c r="NAK99" s="151"/>
      <c r="NAL99" s="151"/>
      <c r="NAM99" s="151"/>
      <c r="NAN99" s="151"/>
      <c r="NAO99" s="151"/>
      <c r="NAP99" s="151"/>
      <c r="NAQ99" s="151"/>
      <c r="NAR99" s="151"/>
      <c r="NAS99" s="151"/>
      <c r="NAT99" s="151"/>
      <c r="NAU99" s="151"/>
      <c r="NAV99" s="151"/>
      <c r="NAW99" s="151"/>
      <c r="NAX99" s="151"/>
      <c r="NAY99" s="151"/>
      <c r="NAZ99" s="151"/>
      <c r="NBA99" s="151"/>
      <c r="NBB99" s="151"/>
      <c r="NBC99" s="151"/>
      <c r="NBD99" s="151"/>
      <c r="NBE99" s="151"/>
      <c r="NBF99" s="151"/>
      <c r="NBG99" s="151"/>
      <c r="NBH99" s="151"/>
      <c r="NBI99" s="151"/>
      <c r="NBJ99" s="151"/>
      <c r="NBK99" s="151"/>
      <c r="NBL99" s="151"/>
      <c r="NBM99" s="151"/>
      <c r="NBN99" s="151"/>
      <c r="NBO99" s="151"/>
      <c r="NBP99" s="151"/>
      <c r="NBQ99" s="151"/>
      <c r="NBR99" s="151"/>
      <c r="NBS99" s="151"/>
      <c r="NBT99" s="151"/>
      <c r="NBU99" s="151"/>
      <c r="NBV99" s="151"/>
      <c r="NBW99" s="151"/>
      <c r="NBX99" s="151"/>
      <c r="NBY99" s="151"/>
      <c r="NBZ99" s="151"/>
      <c r="NCA99" s="151"/>
      <c r="NCB99" s="151"/>
      <c r="NCC99" s="151"/>
      <c r="NCD99" s="151"/>
      <c r="NCE99" s="151"/>
      <c r="NCF99" s="151"/>
      <c r="NCG99" s="151"/>
      <c r="NCH99" s="151"/>
      <c r="NCI99" s="151"/>
      <c r="NCJ99" s="151"/>
      <c r="NCK99" s="151"/>
      <c r="NCL99" s="151"/>
      <c r="NCM99" s="151"/>
      <c r="NCN99" s="151"/>
      <c r="NCO99" s="151"/>
      <c r="NCP99" s="151"/>
      <c r="NCQ99" s="151"/>
      <c r="NCR99" s="151"/>
      <c r="NCS99" s="151"/>
      <c r="NCT99" s="151"/>
      <c r="NCU99" s="151"/>
      <c r="NCV99" s="151"/>
      <c r="NCW99" s="151"/>
      <c r="NCX99" s="151"/>
      <c r="NCY99" s="151"/>
      <c r="NCZ99" s="151"/>
      <c r="NDA99" s="151"/>
      <c r="NDB99" s="151"/>
      <c r="NDC99" s="151"/>
      <c r="NDD99" s="151"/>
      <c r="NDE99" s="151"/>
      <c r="NDF99" s="151"/>
      <c r="NDG99" s="151"/>
      <c r="NDH99" s="151"/>
      <c r="NDI99" s="151"/>
      <c r="NDJ99" s="151"/>
      <c r="NDK99" s="151"/>
      <c r="NDL99" s="151"/>
      <c r="NDM99" s="151"/>
      <c r="NDN99" s="151"/>
      <c r="NDO99" s="151"/>
      <c r="NDP99" s="151"/>
      <c r="NDQ99" s="151"/>
      <c r="NDR99" s="151"/>
      <c r="NDS99" s="151"/>
      <c r="NDT99" s="151"/>
      <c r="NDU99" s="151"/>
      <c r="NDV99" s="151"/>
      <c r="NDW99" s="151"/>
      <c r="NDX99" s="151"/>
      <c r="NDY99" s="151"/>
      <c r="NDZ99" s="151"/>
      <c r="NEA99" s="151"/>
      <c r="NEB99" s="151"/>
      <c r="NEC99" s="151"/>
      <c r="NED99" s="151"/>
      <c r="NEE99" s="151"/>
      <c r="NEF99" s="151"/>
      <c r="NEG99" s="151"/>
      <c r="NEH99" s="151"/>
      <c r="NEI99" s="151"/>
      <c r="NEJ99" s="151"/>
      <c r="NEK99" s="151"/>
      <c r="NEL99" s="151"/>
      <c r="NEM99" s="151"/>
      <c r="NEN99" s="151"/>
      <c r="NEO99" s="151"/>
      <c r="NEP99" s="151"/>
      <c r="NEQ99" s="151"/>
      <c r="NER99" s="151"/>
      <c r="NES99" s="151"/>
      <c r="NET99" s="151"/>
      <c r="NEU99" s="151"/>
      <c r="NEV99" s="151"/>
      <c r="NEW99" s="151"/>
      <c r="NEX99" s="151"/>
      <c r="NEY99" s="151"/>
      <c r="NEZ99" s="151"/>
      <c r="NFA99" s="151"/>
      <c r="NFB99" s="151"/>
      <c r="NFC99" s="151"/>
      <c r="NFD99" s="151"/>
      <c r="NFE99" s="151"/>
      <c r="NFF99" s="151"/>
      <c r="NFG99" s="151"/>
      <c r="NFH99" s="151"/>
      <c r="NFI99" s="151"/>
      <c r="NFJ99" s="151"/>
      <c r="NFK99" s="151"/>
      <c r="NFL99" s="151"/>
      <c r="NFM99" s="151"/>
      <c r="NFN99" s="151"/>
      <c r="NFO99" s="151"/>
      <c r="NFP99" s="151"/>
      <c r="NFQ99" s="151"/>
      <c r="NFR99" s="151"/>
      <c r="NFS99" s="151"/>
      <c r="NFT99" s="151"/>
      <c r="NFU99" s="151"/>
      <c r="NFV99" s="151"/>
      <c r="NFW99" s="151"/>
      <c r="NFX99" s="151"/>
      <c r="NFY99" s="151"/>
      <c r="NFZ99" s="151"/>
      <c r="NGA99" s="151"/>
      <c r="NGB99" s="151"/>
      <c r="NGC99" s="151"/>
      <c r="NGD99" s="151"/>
      <c r="NGE99" s="151"/>
      <c r="NGF99" s="151"/>
      <c r="NGG99" s="151"/>
      <c r="NGH99" s="151"/>
      <c r="NGI99" s="151"/>
      <c r="NGJ99" s="151"/>
      <c r="NGK99" s="151"/>
      <c r="NGL99" s="151"/>
      <c r="NGM99" s="151"/>
      <c r="NGN99" s="151"/>
      <c r="NGO99" s="151"/>
      <c r="NGP99" s="151"/>
      <c r="NGQ99" s="151"/>
      <c r="NGR99" s="151"/>
      <c r="NGS99" s="151"/>
      <c r="NGT99" s="151"/>
      <c r="NGU99" s="151"/>
      <c r="NGV99" s="151"/>
      <c r="NGW99" s="151"/>
      <c r="NGX99" s="151"/>
      <c r="NGY99" s="151"/>
      <c r="NGZ99" s="151"/>
      <c r="NHA99" s="151"/>
      <c r="NHB99" s="151"/>
      <c r="NHC99" s="151"/>
      <c r="NHD99" s="151"/>
      <c r="NHE99" s="151"/>
      <c r="NHF99" s="151"/>
      <c r="NHG99" s="151"/>
      <c r="NHH99" s="151"/>
      <c r="NHI99" s="151"/>
      <c r="NHJ99" s="151"/>
      <c r="NHK99" s="151"/>
      <c r="NHL99" s="151"/>
      <c r="NHM99" s="151"/>
      <c r="NHN99" s="151"/>
      <c r="NHO99" s="151"/>
      <c r="NHP99" s="151"/>
      <c r="NHQ99" s="151"/>
      <c r="NHR99" s="151"/>
      <c r="NHS99" s="151"/>
      <c r="NHT99" s="151"/>
      <c r="NHU99" s="151"/>
      <c r="NHV99" s="151"/>
      <c r="NHW99" s="151"/>
      <c r="NHX99" s="151"/>
      <c r="NHY99" s="151"/>
      <c r="NHZ99" s="151"/>
      <c r="NIA99" s="151"/>
      <c r="NIB99" s="151"/>
      <c r="NIC99" s="151"/>
      <c r="NID99" s="151"/>
      <c r="NIE99" s="151"/>
      <c r="NIF99" s="151"/>
      <c r="NIG99" s="151"/>
      <c r="NIH99" s="151"/>
      <c r="NII99" s="151"/>
      <c r="NIJ99" s="151"/>
      <c r="NIK99" s="151"/>
      <c r="NIL99" s="151"/>
      <c r="NIM99" s="151"/>
      <c r="NIN99" s="151"/>
      <c r="NIO99" s="151"/>
      <c r="NIP99" s="151"/>
      <c r="NIQ99" s="151"/>
      <c r="NIR99" s="151"/>
      <c r="NIS99" s="151"/>
      <c r="NIT99" s="151"/>
      <c r="NIU99" s="151"/>
      <c r="NIV99" s="151"/>
      <c r="NIW99" s="151"/>
      <c r="NIX99" s="151"/>
      <c r="NIY99" s="151"/>
      <c r="NIZ99" s="151"/>
      <c r="NJA99" s="151"/>
      <c r="NJB99" s="151"/>
      <c r="NJC99" s="151"/>
      <c r="NJD99" s="151"/>
      <c r="NJE99" s="151"/>
      <c r="NJF99" s="151"/>
      <c r="NJG99" s="151"/>
      <c r="NJH99" s="151"/>
      <c r="NJI99" s="151"/>
      <c r="NJJ99" s="151"/>
      <c r="NJK99" s="151"/>
      <c r="NJL99" s="151"/>
      <c r="NJM99" s="151"/>
      <c r="NJN99" s="151"/>
      <c r="NJO99" s="151"/>
      <c r="NJP99" s="151"/>
      <c r="NJQ99" s="151"/>
      <c r="NJR99" s="151"/>
      <c r="NJS99" s="151"/>
      <c r="NJT99" s="151"/>
      <c r="NJU99" s="151"/>
      <c r="NJV99" s="151"/>
      <c r="NJW99" s="151"/>
      <c r="NJX99" s="151"/>
      <c r="NJY99" s="151"/>
      <c r="NJZ99" s="151"/>
      <c r="NKA99" s="151"/>
      <c r="NKB99" s="151"/>
      <c r="NKC99" s="151"/>
      <c r="NKD99" s="151"/>
      <c r="NKE99" s="151"/>
      <c r="NKF99" s="151"/>
      <c r="NKG99" s="151"/>
      <c r="NKH99" s="151"/>
      <c r="NKI99" s="151"/>
      <c r="NKJ99" s="151"/>
      <c r="NKK99" s="151"/>
      <c r="NKL99" s="151"/>
      <c r="NKM99" s="151"/>
      <c r="NKN99" s="151"/>
      <c r="NKO99" s="151"/>
      <c r="NKP99" s="151"/>
      <c r="NKQ99" s="151"/>
      <c r="NKR99" s="151"/>
      <c r="NKS99" s="151"/>
      <c r="NKT99" s="151"/>
      <c r="NKU99" s="151"/>
      <c r="NKV99" s="151"/>
      <c r="NKW99" s="151"/>
      <c r="NKX99" s="151"/>
      <c r="NKY99" s="151"/>
      <c r="NKZ99" s="151"/>
      <c r="NLA99" s="151"/>
      <c r="NLB99" s="151"/>
      <c r="NLC99" s="151"/>
      <c r="NLD99" s="151"/>
      <c r="NLE99" s="151"/>
      <c r="NLF99" s="151"/>
      <c r="NLG99" s="151"/>
      <c r="NLH99" s="151"/>
      <c r="NLI99" s="151"/>
      <c r="NLJ99" s="151"/>
      <c r="NLK99" s="151"/>
      <c r="NLL99" s="151"/>
      <c r="NLM99" s="151"/>
      <c r="NLN99" s="151"/>
      <c r="NLO99" s="151"/>
      <c r="NLP99" s="151"/>
      <c r="NLQ99" s="151"/>
      <c r="NLR99" s="151"/>
      <c r="NLS99" s="151"/>
      <c r="NLT99" s="151"/>
      <c r="NLU99" s="151"/>
      <c r="NLV99" s="151"/>
      <c r="NLW99" s="151"/>
      <c r="NLX99" s="151"/>
      <c r="NLY99" s="151"/>
      <c r="NLZ99" s="151"/>
      <c r="NMA99" s="151"/>
      <c r="NMB99" s="151"/>
      <c r="NMC99" s="151"/>
      <c r="NMD99" s="151"/>
      <c r="NME99" s="151"/>
      <c r="NMF99" s="151"/>
      <c r="NMG99" s="151"/>
      <c r="NMH99" s="151"/>
      <c r="NMI99" s="151"/>
      <c r="NMJ99" s="151"/>
      <c r="NMK99" s="151"/>
      <c r="NML99" s="151"/>
      <c r="NMM99" s="151"/>
      <c r="NMN99" s="151"/>
      <c r="NMO99" s="151"/>
      <c r="NMP99" s="151"/>
      <c r="NMQ99" s="151"/>
      <c r="NMR99" s="151"/>
      <c r="NMS99" s="151"/>
      <c r="NMT99" s="151"/>
      <c r="NMU99" s="151"/>
      <c r="NMV99" s="151"/>
      <c r="NMW99" s="151"/>
      <c r="NMX99" s="151"/>
      <c r="NMY99" s="151"/>
      <c r="NMZ99" s="151"/>
      <c r="NNA99" s="151"/>
      <c r="NNB99" s="151"/>
      <c r="NNC99" s="151"/>
      <c r="NND99" s="151"/>
      <c r="NNE99" s="151"/>
      <c r="NNF99" s="151"/>
      <c r="NNG99" s="151"/>
      <c r="NNH99" s="151"/>
      <c r="NNI99" s="151"/>
      <c r="NNJ99" s="151"/>
      <c r="NNK99" s="151"/>
      <c r="NNL99" s="151"/>
      <c r="NNM99" s="151"/>
      <c r="NNN99" s="151"/>
      <c r="NNO99" s="151"/>
      <c r="NNP99" s="151"/>
      <c r="NNQ99" s="151"/>
      <c r="NNR99" s="151"/>
      <c r="NNS99" s="151"/>
      <c r="NNT99" s="151"/>
      <c r="NNU99" s="151"/>
      <c r="NNV99" s="151"/>
      <c r="NNW99" s="151"/>
      <c r="NNX99" s="151"/>
      <c r="NNY99" s="151"/>
      <c r="NNZ99" s="151"/>
      <c r="NOA99" s="151"/>
      <c r="NOB99" s="151"/>
      <c r="NOC99" s="151"/>
      <c r="NOD99" s="151"/>
      <c r="NOE99" s="151"/>
      <c r="NOF99" s="151"/>
      <c r="NOG99" s="151"/>
      <c r="NOH99" s="151"/>
      <c r="NOI99" s="151"/>
      <c r="NOJ99" s="151"/>
      <c r="NOK99" s="151"/>
      <c r="NOL99" s="151"/>
      <c r="NOM99" s="151"/>
      <c r="NON99" s="151"/>
      <c r="NOO99" s="151"/>
      <c r="NOP99" s="151"/>
      <c r="NOQ99" s="151"/>
      <c r="NOR99" s="151"/>
      <c r="NOS99" s="151"/>
      <c r="NOT99" s="151"/>
      <c r="NOU99" s="151"/>
      <c r="NOV99" s="151"/>
      <c r="NOW99" s="151"/>
      <c r="NOX99" s="151"/>
      <c r="NOY99" s="151"/>
      <c r="NOZ99" s="151"/>
      <c r="NPA99" s="151"/>
      <c r="NPB99" s="151"/>
      <c r="NPC99" s="151"/>
      <c r="NPD99" s="151"/>
      <c r="NPE99" s="151"/>
      <c r="NPF99" s="151"/>
      <c r="NPG99" s="151"/>
      <c r="NPH99" s="151"/>
      <c r="NPI99" s="151"/>
      <c r="NPJ99" s="151"/>
      <c r="NPK99" s="151"/>
      <c r="NPL99" s="151"/>
      <c r="NPM99" s="151"/>
      <c r="NPN99" s="151"/>
      <c r="NPO99" s="151"/>
      <c r="NPP99" s="151"/>
      <c r="NPQ99" s="151"/>
      <c r="NPR99" s="151"/>
      <c r="NPS99" s="151"/>
      <c r="NPT99" s="151"/>
      <c r="NPU99" s="151"/>
      <c r="NPV99" s="151"/>
      <c r="NPW99" s="151"/>
      <c r="NPX99" s="151"/>
      <c r="NPY99" s="151"/>
      <c r="NPZ99" s="151"/>
      <c r="NQA99" s="151"/>
      <c r="NQB99" s="151"/>
      <c r="NQC99" s="151"/>
      <c r="NQD99" s="151"/>
      <c r="NQE99" s="151"/>
      <c r="NQF99" s="151"/>
      <c r="NQG99" s="151"/>
      <c r="NQH99" s="151"/>
      <c r="NQI99" s="151"/>
      <c r="NQJ99" s="151"/>
      <c r="NQK99" s="151"/>
      <c r="NQL99" s="151"/>
      <c r="NQM99" s="151"/>
      <c r="NQN99" s="151"/>
      <c r="NQO99" s="151"/>
      <c r="NQP99" s="151"/>
      <c r="NQQ99" s="151"/>
      <c r="NQR99" s="151"/>
      <c r="NQS99" s="151"/>
      <c r="NQT99" s="151"/>
      <c r="NQU99" s="151"/>
      <c r="NQV99" s="151"/>
      <c r="NQW99" s="151"/>
      <c r="NQX99" s="151"/>
      <c r="NQY99" s="151"/>
      <c r="NQZ99" s="151"/>
      <c r="NRA99" s="151"/>
      <c r="NRB99" s="151"/>
      <c r="NRC99" s="151"/>
      <c r="NRD99" s="151"/>
      <c r="NRE99" s="151"/>
      <c r="NRF99" s="151"/>
      <c r="NRG99" s="151"/>
      <c r="NRH99" s="151"/>
      <c r="NRI99" s="151"/>
      <c r="NRJ99" s="151"/>
      <c r="NRK99" s="151"/>
      <c r="NRL99" s="151"/>
      <c r="NRM99" s="151"/>
      <c r="NRN99" s="151"/>
      <c r="NRO99" s="151"/>
      <c r="NRP99" s="151"/>
      <c r="NRQ99" s="151"/>
      <c r="NRR99" s="151"/>
      <c r="NRS99" s="151"/>
      <c r="NRT99" s="151"/>
      <c r="NRU99" s="151"/>
      <c r="NRV99" s="151"/>
      <c r="NRW99" s="151"/>
      <c r="NRX99" s="151"/>
      <c r="NRY99" s="151"/>
      <c r="NRZ99" s="151"/>
      <c r="NSA99" s="151"/>
      <c r="NSB99" s="151"/>
      <c r="NSC99" s="151"/>
      <c r="NSD99" s="151"/>
      <c r="NSE99" s="151"/>
      <c r="NSF99" s="151"/>
      <c r="NSG99" s="151"/>
      <c r="NSH99" s="151"/>
      <c r="NSI99" s="151"/>
      <c r="NSJ99" s="151"/>
      <c r="NSK99" s="151"/>
      <c r="NSL99" s="151"/>
      <c r="NSM99" s="151"/>
      <c r="NSN99" s="151"/>
      <c r="NSO99" s="151"/>
      <c r="NSP99" s="151"/>
      <c r="NSQ99" s="151"/>
      <c r="NSR99" s="151"/>
      <c r="NSS99" s="151"/>
      <c r="NST99" s="151"/>
      <c r="NSU99" s="151"/>
      <c r="NSV99" s="151"/>
      <c r="NSW99" s="151"/>
      <c r="NSX99" s="151"/>
      <c r="NSY99" s="151"/>
      <c r="NSZ99" s="151"/>
      <c r="NTA99" s="151"/>
      <c r="NTB99" s="151"/>
      <c r="NTC99" s="151"/>
      <c r="NTD99" s="151"/>
      <c r="NTE99" s="151"/>
      <c r="NTF99" s="151"/>
      <c r="NTG99" s="151"/>
      <c r="NTH99" s="151"/>
      <c r="NTI99" s="151"/>
      <c r="NTJ99" s="151"/>
      <c r="NTK99" s="151"/>
      <c r="NTL99" s="151"/>
      <c r="NTM99" s="151"/>
      <c r="NTN99" s="151"/>
      <c r="NTO99" s="151"/>
      <c r="NTP99" s="151"/>
      <c r="NTQ99" s="151"/>
      <c r="NTR99" s="151"/>
      <c r="NTS99" s="151"/>
      <c r="NTT99" s="151"/>
      <c r="NTU99" s="151"/>
      <c r="NTV99" s="151"/>
      <c r="NTW99" s="151"/>
      <c r="NTX99" s="151"/>
      <c r="NTY99" s="151"/>
      <c r="NTZ99" s="151"/>
      <c r="NUA99" s="151"/>
      <c r="NUB99" s="151"/>
      <c r="NUC99" s="151"/>
      <c r="NUD99" s="151"/>
      <c r="NUE99" s="151"/>
      <c r="NUF99" s="151"/>
      <c r="NUG99" s="151"/>
      <c r="NUH99" s="151"/>
      <c r="NUI99" s="151"/>
      <c r="NUJ99" s="151"/>
      <c r="NUK99" s="151"/>
      <c r="NUL99" s="151"/>
      <c r="NUM99" s="151"/>
      <c r="NUN99" s="151"/>
      <c r="NUO99" s="151"/>
      <c r="NUP99" s="151"/>
      <c r="NUQ99" s="151"/>
      <c r="NUR99" s="151"/>
      <c r="NUS99" s="151"/>
      <c r="NUT99" s="151"/>
      <c r="NUU99" s="151"/>
      <c r="NUV99" s="151"/>
      <c r="NUW99" s="151"/>
      <c r="NUX99" s="151"/>
      <c r="NUY99" s="151"/>
      <c r="NUZ99" s="151"/>
      <c r="NVA99" s="151"/>
      <c r="NVB99" s="151"/>
      <c r="NVC99" s="151"/>
      <c r="NVD99" s="151"/>
      <c r="NVE99" s="151"/>
      <c r="NVF99" s="151"/>
      <c r="NVG99" s="151"/>
      <c r="NVH99" s="151"/>
      <c r="NVI99" s="151"/>
      <c r="NVJ99" s="151"/>
      <c r="NVK99" s="151"/>
      <c r="NVL99" s="151"/>
      <c r="NVM99" s="151"/>
      <c r="NVN99" s="151"/>
      <c r="NVO99" s="151"/>
      <c r="NVP99" s="151"/>
      <c r="NVQ99" s="151"/>
      <c r="NVR99" s="151"/>
      <c r="NVS99" s="151"/>
      <c r="NVT99" s="151"/>
      <c r="NVU99" s="151"/>
      <c r="NVV99" s="151"/>
      <c r="NVW99" s="151"/>
      <c r="NVX99" s="151"/>
      <c r="NVY99" s="151"/>
      <c r="NVZ99" s="151"/>
      <c r="NWA99" s="151"/>
      <c r="NWB99" s="151"/>
      <c r="NWC99" s="151"/>
      <c r="NWD99" s="151"/>
      <c r="NWE99" s="151"/>
      <c r="NWF99" s="151"/>
      <c r="NWG99" s="151"/>
      <c r="NWH99" s="151"/>
      <c r="NWI99" s="151"/>
      <c r="NWJ99" s="151"/>
      <c r="NWK99" s="151"/>
      <c r="NWL99" s="151"/>
      <c r="NWM99" s="151"/>
      <c r="NWN99" s="151"/>
      <c r="NWO99" s="151"/>
      <c r="NWP99" s="151"/>
      <c r="NWQ99" s="151"/>
      <c r="NWR99" s="151"/>
      <c r="NWS99" s="151"/>
      <c r="NWT99" s="151"/>
      <c r="NWU99" s="151"/>
      <c r="NWV99" s="151"/>
      <c r="NWW99" s="151"/>
      <c r="NWX99" s="151"/>
      <c r="NWY99" s="151"/>
      <c r="NWZ99" s="151"/>
      <c r="NXA99" s="151"/>
      <c r="NXB99" s="151"/>
      <c r="NXC99" s="151"/>
      <c r="NXD99" s="151"/>
      <c r="NXE99" s="151"/>
      <c r="NXF99" s="151"/>
      <c r="NXG99" s="151"/>
      <c r="NXH99" s="151"/>
      <c r="NXI99" s="151"/>
      <c r="NXJ99" s="151"/>
      <c r="NXK99" s="151"/>
      <c r="NXL99" s="151"/>
      <c r="NXM99" s="151"/>
      <c r="NXN99" s="151"/>
      <c r="NXO99" s="151"/>
      <c r="NXP99" s="151"/>
      <c r="NXQ99" s="151"/>
      <c r="NXR99" s="151"/>
      <c r="NXS99" s="151"/>
      <c r="NXT99" s="151"/>
      <c r="NXU99" s="151"/>
      <c r="NXV99" s="151"/>
      <c r="NXW99" s="151"/>
      <c r="NXX99" s="151"/>
      <c r="NXY99" s="151"/>
      <c r="NXZ99" s="151"/>
      <c r="NYA99" s="151"/>
      <c r="NYB99" s="151"/>
      <c r="NYC99" s="151"/>
      <c r="NYD99" s="151"/>
      <c r="NYE99" s="151"/>
      <c r="NYF99" s="151"/>
      <c r="NYG99" s="151"/>
      <c r="NYH99" s="151"/>
      <c r="NYI99" s="151"/>
      <c r="NYJ99" s="151"/>
      <c r="NYK99" s="151"/>
      <c r="NYL99" s="151"/>
      <c r="NYM99" s="151"/>
      <c r="NYN99" s="151"/>
      <c r="NYO99" s="151"/>
      <c r="NYP99" s="151"/>
      <c r="NYQ99" s="151"/>
      <c r="NYR99" s="151"/>
      <c r="NYS99" s="151"/>
      <c r="NYT99" s="151"/>
      <c r="NYU99" s="151"/>
      <c r="NYV99" s="151"/>
      <c r="NYW99" s="151"/>
      <c r="NYX99" s="151"/>
      <c r="NYY99" s="151"/>
      <c r="NYZ99" s="151"/>
      <c r="NZA99" s="151"/>
      <c r="NZB99" s="151"/>
      <c r="NZC99" s="151"/>
      <c r="NZD99" s="151"/>
      <c r="NZE99" s="151"/>
      <c r="NZF99" s="151"/>
      <c r="NZG99" s="151"/>
      <c r="NZH99" s="151"/>
      <c r="NZI99" s="151"/>
      <c r="NZJ99" s="151"/>
      <c r="NZK99" s="151"/>
      <c r="NZL99" s="151"/>
      <c r="NZM99" s="151"/>
      <c r="NZN99" s="151"/>
      <c r="NZO99" s="151"/>
      <c r="NZP99" s="151"/>
      <c r="NZQ99" s="151"/>
      <c r="NZR99" s="151"/>
      <c r="NZS99" s="151"/>
      <c r="NZT99" s="151"/>
      <c r="NZU99" s="151"/>
      <c r="NZV99" s="151"/>
      <c r="NZW99" s="151"/>
      <c r="NZX99" s="151"/>
      <c r="NZY99" s="151"/>
      <c r="NZZ99" s="151"/>
      <c r="OAA99" s="151"/>
      <c r="OAB99" s="151"/>
      <c r="OAC99" s="151"/>
      <c r="OAD99" s="151"/>
      <c r="OAE99" s="151"/>
      <c r="OAF99" s="151"/>
      <c r="OAG99" s="151"/>
      <c r="OAH99" s="151"/>
      <c r="OAI99" s="151"/>
      <c r="OAJ99" s="151"/>
      <c r="OAK99" s="151"/>
      <c r="OAL99" s="151"/>
      <c r="OAM99" s="151"/>
      <c r="OAN99" s="151"/>
      <c r="OAO99" s="151"/>
      <c r="OAP99" s="151"/>
      <c r="OAQ99" s="151"/>
      <c r="OAR99" s="151"/>
      <c r="OAS99" s="151"/>
      <c r="OAT99" s="151"/>
      <c r="OAU99" s="151"/>
      <c r="OAV99" s="151"/>
      <c r="OAW99" s="151"/>
      <c r="OAX99" s="151"/>
      <c r="OAY99" s="151"/>
      <c r="OAZ99" s="151"/>
      <c r="OBA99" s="151"/>
      <c r="OBB99" s="151"/>
      <c r="OBC99" s="151"/>
      <c r="OBD99" s="151"/>
      <c r="OBE99" s="151"/>
      <c r="OBF99" s="151"/>
      <c r="OBG99" s="151"/>
      <c r="OBH99" s="151"/>
      <c r="OBI99" s="151"/>
      <c r="OBJ99" s="151"/>
      <c r="OBK99" s="151"/>
      <c r="OBL99" s="151"/>
      <c r="OBM99" s="151"/>
      <c r="OBN99" s="151"/>
      <c r="OBO99" s="151"/>
      <c r="OBP99" s="151"/>
      <c r="OBQ99" s="151"/>
      <c r="OBR99" s="151"/>
      <c r="OBS99" s="151"/>
      <c r="OBT99" s="151"/>
      <c r="OBU99" s="151"/>
      <c r="OBV99" s="151"/>
      <c r="OBW99" s="151"/>
      <c r="OBX99" s="151"/>
      <c r="OBY99" s="151"/>
      <c r="OBZ99" s="151"/>
      <c r="OCA99" s="151"/>
      <c r="OCB99" s="151"/>
      <c r="OCC99" s="151"/>
      <c r="OCD99" s="151"/>
      <c r="OCE99" s="151"/>
      <c r="OCF99" s="151"/>
      <c r="OCG99" s="151"/>
      <c r="OCH99" s="151"/>
      <c r="OCI99" s="151"/>
      <c r="OCJ99" s="151"/>
      <c r="OCK99" s="151"/>
      <c r="OCL99" s="151"/>
      <c r="OCM99" s="151"/>
      <c r="OCN99" s="151"/>
      <c r="OCO99" s="151"/>
      <c r="OCP99" s="151"/>
      <c r="OCQ99" s="151"/>
      <c r="OCR99" s="151"/>
      <c r="OCS99" s="151"/>
      <c r="OCT99" s="151"/>
      <c r="OCU99" s="151"/>
      <c r="OCV99" s="151"/>
      <c r="OCW99" s="151"/>
      <c r="OCX99" s="151"/>
      <c r="OCY99" s="151"/>
      <c r="OCZ99" s="151"/>
      <c r="ODA99" s="151"/>
      <c r="ODB99" s="151"/>
      <c r="ODC99" s="151"/>
      <c r="ODD99" s="151"/>
      <c r="ODE99" s="151"/>
      <c r="ODF99" s="151"/>
      <c r="ODG99" s="151"/>
      <c r="ODH99" s="151"/>
      <c r="ODI99" s="151"/>
      <c r="ODJ99" s="151"/>
      <c r="ODK99" s="151"/>
      <c r="ODL99" s="151"/>
      <c r="ODM99" s="151"/>
      <c r="ODN99" s="151"/>
      <c r="ODO99" s="151"/>
      <c r="ODP99" s="151"/>
      <c r="ODQ99" s="151"/>
      <c r="ODR99" s="151"/>
      <c r="ODS99" s="151"/>
      <c r="ODT99" s="151"/>
      <c r="ODU99" s="151"/>
      <c r="ODV99" s="151"/>
      <c r="ODW99" s="151"/>
      <c r="ODX99" s="151"/>
      <c r="ODY99" s="151"/>
      <c r="ODZ99" s="151"/>
      <c r="OEA99" s="151"/>
      <c r="OEB99" s="151"/>
      <c r="OEC99" s="151"/>
      <c r="OED99" s="151"/>
      <c r="OEE99" s="151"/>
      <c r="OEF99" s="151"/>
      <c r="OEG99" s="151"/>
      <c r="OEH99" s="151"/>
      <c r="OEI99" s="151"/>
      <c r="OEJ99" s="151"/>
      <c r="OEK99" s="151"/>
      <c r="OEL99" s="151"/>
      <c r="OEM99" s="151"/>
      <c r="OEN99" s="151"/>
      <c r="OEO99" s="151"/>
      <c r="OEP99" s="151"/>
      <c r="OEQ99" s="151"/>
      <c r="OER99" s="151"/>
      <c r="OES99" s="151"/>
      <c r="OET99" s="151"/>
      <c r="OEU99" s="151"/>
      <c r="OEV99" s="151"/>
      <c r="OEW99" s="151"/>
      <c r="OEX99" s="151"/>
      <c r="OEY99" s="151"/>
      <c r="OEZ99" s="151"/>
      <c r="OFA99" s="151"/>
      <c r="OFB99" s="151"/>
      <c r="OFC99" s="151"/>
      <c r="OFD99" s="151"/>
      <c r="OFE99" s="151"/>
      <c r="OFF99" s="151"/>
      <c r="OFG99" s="151"/>
      <c r="OFH99" s="151"/>
      <c r="OFI99" s="151"/>
      <c r="OFJ99" s="151"/>
      <c r="OFK99" s="151"/>
      <c r="OFL99" s="151"/>
      <c r="OFM99" s="151"/>
      <c r="OFN99" s="151"/>
      <c r="OFO99" s="151"/>
      <c r="OFP99" s="151"/>
      <c r="OFQ99" s="151"/>
      <c r="OFR99" s="151"/>
      <c r="OFS99" s="151"/>
      <c r="OFT99" s="151"/>
      <c r="OFU99" s="151"/>
      <c r="OFV99" s="151"/>
      <c r="OFW99" s="151"/>
      <c r="OFX99" s="151"/>
      <c r="OFY99" s="151"/>
      <c r="OFZ99" s="151"/>
      <c r="OGA99" s="151"/>
      <c r="OGB99" s="151"/>
      <c r="OGC99" s="151"/>
      <c r="OGD99" s="151"/>
      <c r="OGE99" s="151"/>
      <c r="OGF99" s="151"/>
      <c r="OGG99" s="151"/>
      <c r="OGH99" s="151"/>
      <c r="OGI99" s="151"/>
      <c r="OGJ99" s="151"/>
      <c r="OGK99" s="151"/>
      <c r="OGL99" s="151"/>
      <c r="OGM99" s="151"/>
      <c r="OGN99" s="151"/>
      <c r="OGO99" s="151"/>
      <c r="OGP99" s="151"/>
      <c r="OGQ99" s="151"/>
      <c r="OGR99" s="151"/>
      <c r="OGS99" s="151"/>
      <c r="OGT99" s="151"/>
      <c r="OGU99" s="151"/>
      <c r="OGV99" s="151"/>
      <c r="OGW99" s="151"/>
      <c r="OGX99" s="151"/>
      <c r="OGY99" s="151"/>
      <c r="OGZ99" s="151"/>
      <c r="OHA99" s="151"/>
      <c r="OHB99" s="151"/>
      <c r="OHC99" s="151"/>
      <c r="OHD99" s="151"/>
      <c r="OHE99" s="151"/>
      <c r="OHF99" s="151"/>
      <c r="OHG99" s="151"/>
      <c r="OHH99" s="151"/>
      <c r="OHI99" s="151"/>
      <c r="OHJ99" s="151"/>
      <c r="OHK99" s="151"/>
      <c r="OHL99" s="151"/>
      <c r="OHM99" s="151"/>
      <c r="OHN99" s="151"/>
      <c r="OHO99" s="151"/>
      <c r="OHP99" s="151"/>
      <c r="OHQ99" s="151"/>
      <c r="OHR99" s="151"/>
      <c r="OHS99" s="151"/>
      <c r="OHT99" s="151"/>
      <c r="OHU99" s="151"/>
      <c r="OHV99" s="151"/>
      <c r="OHW99" s="151"/>
      <c r="OHX99" s="151"/>
      <c r="OHY99" s="151"/>
      <c r="OHZ99" s="151"/>
      <c r="OIA99" s="151"/>
      <c r="OIB99" s="151"/>
      <c r="OIC99" s="151"/>
      <c r="OID99" s="151"/>
      <c r="OIE99" s="151"/>
      <c r="OIF99" s="151"/>
      <c r="OIG99" s="151"/>
      <c r="OIH99" s="151"/>
      <c r="OII99" s="151"/>
      <c r="OIJ99" s="151"/>
      <c r="OIK99" s="151"/>
      <c r="OIL99" s="151"/>
      <c r="OIM99" s="151"/>
      <c r="OIN99" s="151"/>
      <c r="OIO99" s="151"/>
      <c r="OIP99" s="151"/>
      <c r="OIQ99" s="151"/>
      <c r="OIR99" s="151"/>
      <c r="OIS99" s="151"/>
      <c r="OIT99" s="151"/>
      <c r="OIU99" s="151"/>
      <c r="OIV99" s="151"/>
      <c r="OIW99" s="151"/>
      <c r="OIX99" s="151"/>
      <c r="OIY99" s="151"/>
      <c r="OIZ99" s="151"/>
      <c r="OJA99" s="151"/>
      <c r="OJB99" s="151"/>
      <c r="OJC99" s="151"/>
      <c r="OJD99" s="151"/>
      <c r="OJE99" s="151"/>
      <c r="OJF99" s="151"/>
      <c r="OJG99" s="151"/>
      <c r="OJH99" s="151"/>
      <c r="OJI99" s="151"/>
      <c r="OJJ99" s="151"/>
      <c r="OJK99" s="151"/>
      <c r="OJL99" s="151"/>
      <c r="OJM99" s="151"/>
      <c r="OJN99" s="151"/>
      <c r="OJO99" s="151"/>
      <c r="OJP99" s="151"/>
      <c r="OJQ99" s="151"/>
      <c r="OJR99" s="151"/>
      <c r="OJS99" s="151"/>
      <c r="OJT99" s="151"/>
      <c r="OJU99" s="151"/>
      <c r="OJV99" s="151"/>
      <c r="OJW99" s="151"/>
      <c r="OJX99" s="151"/>
      <c r="OJY99" s="151"/>
      <c r="OJZ99" s="151"/>
      <c r="OKA99" s="151"/>
      <c r="OKB99" s="151"/>
      <c r="OKC99" s="151"/>
      <c r="OKD99" s="151"/>
      <c r="OKE99" s="151"/>
      <c r="OKF99" s="151"/>
      <c r="OKG99" s="151"/>
      <c r="OKH99" s="151"/>
      <c r="OKI99" s="151"/>
      <c r="OKJ99" s="151"/>
      <c r="OKK99" s="151"/>
      <c r="OKL99" s="151"/>
      <c r="OKM99" s="151"/>
      <c r="OKN99" s="151"/>
      <c r="OKO99" s="151"/>
      <c r="OKP99" s="151"/>
      <c r="OKQ99" s="151"/>
      <c r="OKR99" s="151"/>
      <c r="OKS99" s="151"/>
      <c r="OKT99" s="151"/>
      <c r="OKU99" s="151"/>
      <c r="OKV99" s="151"/>
      <c r="OKW99" s="151"/>
      <c r="OKX99" s="151"/>
      <c r="OKY99" s="151"/>
      <c r="OKZ99" s="151"/>
      <c r="OLA99" s="151"/>
      <c r="OLB99" s="151"/>
      <c r="OLC99" s="151"/>
      <c r="OLD99" s="151"/>
      <c r="OLE99" s="151"/>
      <c r="OLF99" s="151"/>
      <c r="OLG99" s="151"/>
      <c r="OLH99" s="151"/>
      <c r="OLI99" s="151"/>
      <c r="OLJ99" s="151"/>
      <c r="OLK99" s="151"/>
      <c r="OLL99" s="151"/>
      <c r="OLM99" s="151"/>
      <c r="OLN99" s="151"/>
      <c r="OLO99" s="151"/>
      <c r="OLP99" s="151"/>
      <c r="OLQ99" s="151"/>
      <c r="OLR99" s="151"/>
      <c r="OLS99" s="151"/>
      <c r="OLT99" s="151"/>
      <c r="OLU99" s="151"/>
      <c r="OLV99" s="151"/>
      <c r="OLW99" s="151"/>
      <c r="OLX99" s="151"/>
      <c r="OLY99" s="151"/>
      <c r="OLZ99" s="151"/>
      <c r="OMA99" s="151"/>
      <c r="OMB99" s="151"/>
      <c r="OMC99" s="151"/>
      <c r="OMD99" s="151"/>
      <c r="OME99" s="151"/>
      <c r="OMF99" s="151"/>
      <c r="OMG99" s="151"/>
      <c r="OMH99" s="151"/>
      <c r="OMI99" s="151"/>
      <c r="OMJ99" s="151"/>
      <c r="OMK99" s="151"/>
      <c r="OML99" s="151"/>
      <c r="OMM99" s="151"/>
      <c r="OMN99" s="151"/>
      <c r="OMO99" s="151"/>
      <c r="OMP99" s="151"/>
      <c r="OMQ99" s="151"/>
      <c r="OMR99" s="151"/>
      <c r="OMS99" s="151"/>
      <c r="OMT99" s="151"/>
      <c r="OMU99" s="151"/>
      <c r="OMV99" s="151"/>
      <c r="OMW99" s="151"/>
      <c r="OMX99" s="151"/>
      <c r="OMY99" s="151"/>
      <c r="OMZ99" s="151"/>
      <c r="ONA99" s="151"/>
      <c r="ONB99" s="151"/>
      <c r="ONC99" s="151"/>
      <c r="OND99" s="151"/>
      <c r="ONE99" s="151"/>
      <c r="ONF99" s="151"/>
      <c r="ONG99" s="151"/>
      <c r="ONH99" s="151"/>
      <c r="ONI99" s="151"/>
      <c r="ONJ99" s="151"/>
      <c r="ONK99" s="151"/>
      <c r="ONL99" s="151"/>
      <c r="ONM99" s="151"/>
      <c r="ONN99" s="151"/>
      <c r="ONO99" s="151"/>
      <c r="ONP99" s="151"/>
      <c r="ONQ99" s="151"/>
      <c r="ONR99" s="151"/>
      <c r="ONS99" s="151"/>
      <c r="ONT99" s="151"/>
      <c r="ONU99" s="151"/>
      <c r="ONV99" s="151"/>
      <c r="ONW99" s="151"/>
      <c r="ONX99" s="151"/>
      <c r="ONY99" s="151"/>
      <c r="ONZ99" s="151"/>
      <c r="OOA99" s="151"/>
      <c r="OOB99" s="151"/>
      <c r="OOC99" s="151"/>
      <c r="OOD99" s="151"/>
      <c r="OOE99" s="151"/>
      <c r="OOF99" s="151"/>
      <c r="OOG99" s="151"/>
      <c r="OOH99" s="151"/>
      <c r="OOI99" s="151"/>
      <c r="OOJ99" s="151"/>
      <c r="OOK99" s="151"/>
      <c r="OOL99" s="151"/>
      <c r="OOM99" s="151"/>
      <c r="OON99" s="151"/>
      <c r="OOO99" s="151"/>
      <c r="OOP99" s="151"/>
      <c r="OOQ99" s="151"/>
      <c r="OOR99" s="151"/>
      <c r="OOS99" s="151"/>
      <c r="OOT99" s="151"/>
      <c r="OOU99" s="151"/>
      <c r="OOV99" s="151"/>
      <c r="OOW99" s="151"/>
      <c r="OOX99" s="151"/>
      <c r="OOY99" s="151"/>
      <c r="OOZ99" s="151"/>
      <c r="OPA99" s="151"/>
      <c r="OPB99" s="151"/>
      <c r="OPC99" s="151"/>
      <c r="OPD99" s="151"/>
      <c r="OPE99" s="151"/>
      <c r="OPF99" s="151"/>
      <c r="OPG99" s="151"/>
      <c r="OPH99" s="151"/>
      <c r="OPI99" s="151"/>
      <c r="OPJ99" s="151"/>
      <c r="OPK99" s="151"/>
      <c r="OPL99" s="151"/>
      <c r="OPM99" s="151"/>
      <c r="OPN99" s="151"/>
      <c r="OPO99" s="151"/>
      <c r="OPP99" s="151"/>
      <c r="OPQ99" s="151"/>
      <c r="OPR99" s="151"/>
      <c r="OPS99" s="151"/>
      <c r="OPT99" s="151"/>
      <c r="OPU99" s="151"/>
      <c r="OPV99" s="151"/>
      <c r="OPW99" s="151"/>
      <c r="OPX99" s="151"/>
      <c r="OPY99" s="151"/>
      <c r="OPZ99" s="151"/>
      <c r="OQA99" s="151"/>
      <c r="OQB99" s="151"/>
      <c r="OQC99" s="151"/>
      <c r="OQD99" s="151"/>
      <c r="OQE99" s="151"/>
      <c r="OQF99" s="151"/>
      <c r="OQG99" s="151"/>
      <c r="OQH99" s="151"/>
      <c r="OQI99" s="151"/>
      <c r="OQJ99" s="151"/>
      <c r="OQK99" s="151"/>
      <c r="OQL99" s="151"/>
      <c r="OQM99" s="151"/>
      <c r="OQN99" s="151"/>
      <c r="OQO99" s="151"/>
      <c r="OQP99" s="151"/>
      <c r="OQQ99" s="151"/>
      <c r="OQR99" s="151"/>
      <c r="OQS99" s="151"/>
      <c r="OQT99" s="151"/>
      <c r="OQU99" s="151"/>
      <c r="OQV99" s="151"/>
      <c r="OQW99" s="151"/>
      <c r="OQX99" s="151"/>
      <c r="OQY99" s="151"/>
      <c r="OQZ99" s="151"/>
      <c r="ORA99" s="151"/>
      <c r="ORB99" s="151"/>
      <c r="ORC99" s="151"/>
      <c r="ORD99" s="151"/>
      <c r="ORE99" s="151"/>
      <c r="ORF99" s="151"/>
      <c r="ORG99" s="151"/>
      <c r="ORH99" s="151"/>
      <c r="ORI99" s="151"/>
      <c r="ORJ99" s="151"/>
      <c r="ORK99" s="151"/>
      <c r="ORL99" s="151"/>
      <c r="ORM99" s="151"/>
      <c r="ORN99" s="151"/>
      <c r="ORO99" s="151"/>
      <c r="ORP99" s="151"/>
      <c r="ORQ99" s="151"/>
      <c r="ORR99" s="151"/>
      <c r="ORS99" s="151"/>
      <c r="ORT99" s="151"/>
      <c r="ORU99" s="151"/>
      <c r="ORV99" s="151"/>
      <c r="ORW99" s="151"/>
      <c r="ORX99" s="151"/>
      <c r="ORY99" s="151"/>
      <c r="ORZ99" s="151"/>
      <c r="OSA99" s="151"/>
      <c r="OSB99" s="151"/>
      <c r="OSC99" s="151"/>
      <c r="OSD99" s="151"/>
      <c r="OSE99" s="151"/>
      <c r="OSF99" s="151"/>
      <c r="OSG99" s="151"/>
      <c r="OSH99" s="151"/>
      <c r="OSI99" s="151"/>
      <c r="OSJ99" s="151"/>
      <c r="OSK99" s="151"/>
      <c r="OSL99" s="151"/>
      <c r="OSM99" s="151"/>
      <c r="OSN99" s="151"/>
      <c r="OSO99" s="151"/>
      <c r="OSP99" s="151"/>
      <c r="OSQ99" s="151"/>
      <c r="OSR99" s="151"/>
      <c r="OSS99" s="151"/>
      <c r="OST99" s="151"/>
      <c r="OSU99" s="151"/>
      <c r="OSV99" s="151"/>
      <c r="OSW99" s="151"/>
      <c r="OSX99" s="151"/>
      <c r="OSY99" s="151"/>
      <c r="OSZ99" s="151"/>
      <c r="OTA99" s="151"/>
      <c r="OTB99" s="151"/>
      <c r="OTC99" s="151"/>
      <c r="OTD99" s="151"/>
      <c r="OTE99" s="151"/>
      <c r="OTF99" s="151"/>
      <c r="OTG99" s="151"/>
      <c r="OTH99" s="151"/>
      <c r="OTI99" s="151"/>
      <c r="OTJ99" s="151"/>
      <c r="OTK99" s="151"/>
      <c r="OTL99" s="151"/>
      <c r="OTM99" s="151"/>
      <c r="OTN99" s="151"/>
      <c r="OTO99" s="151"/>
      <c r="OTP99" s="151"/>
      <c r="OTQ99" s="151"/>
      <c r="OTR99" s="151"/>
      <c r="OTS99" s="151"/>
      <c r="OTT99" s="151"/>
      <c r="OTU99" s="151"/>
      <c r="OTV99" s="151"/>
      <c r="OTW99" s="151"/>
      <c r="OTX99" s="151"/>
      <c r="OTY99" s="151"/>
      <c r="OTZ99" s="151"/>
      <c r="OUA99" s="151"/>
      <c r="OUB99" s="151"/>
      <c r="OUC99" s="151"/>
      <c r="OUD99" s="151"/>
      <c r="OUE99" s="151"/>
      <c r="OUF99" s="151"/>
      <c r="OUG99" s="151"/>
      <c r="OUH99" s="151"/>
      <c r="OUI99" s="151"/>
      <c r="OUJ99" s="151"/>
      <c r="OUK99" s="151"/>
      <c r="OUL99" s="151"/>
      <c r="OUM99" s="151"/>
      <c r="OUN99" s="151"/>
      <c r="OUO99" s="151"/>
      <c r="OUP99" s="151"/>
      <c r="OUQ99" s="151"/>
      <c r="OUR99" s="151"/>
      <c r="OUS99" s="151"/>
      <c r="OUT99" s="151"/>
      <c r="OUU99" s="151"/>
      <c r="OUV99" s="151"/>
      <c r="OUW99" s="151"/>
      <c r="OUX99" s="151"/>
      <c r="OUY99" s="151"/>
      <c r="OUZ99" s="151"/>
      <c r="OVA99" s="151"/>
      <c r="OVB99" s="151"/>
      <c r="OVC99" s="151"/>
      <c r="OVD99" s="151"/>
      <c r="OVE99" s="151"/>
      <c r="OVF99" s="151"/>
      <c r="OVG99" s="151"/>
      <c r="OVH99" s="151"/>
      <c r="OVI99" s="151"/>
      <c r="OVJ99" s="151"/>
      <c r="OVK99" s="151"/>
      <c r="OVL99" s="151"/>
      <c r="OVM99" s="151"/>
      <c r="OVN99" s="151"/>
      <c r="OVO99" s="151"/>
      <c r="OVP99" s="151"/>
      <c r="OVQ99" s="151"/>
      <c r="OVR99" s="151"/>
      <c r="OVS99" s="151"/>
      <c r="OVT99" s="151"/>
      <c r="OVU99" s="151"/>
      <c r="OVV99" s="151"/>
      <c r="OVW99" s="151"/>
      <c r="OVX99" s="151"/>
      <c r="OVY99" s="151"/>
      <c r="OVZ99" s="151"/>
      <c r="OWA99" s="151"/>
      <c r="OWB99" s="151"/>
      <c r="OWC99" s="151"/>
      <c r="OWD99" s="151"/>
      <c r="OWE99" s="151"/>
      <c r="OWF99" s="151"/>
      <c r="OWG99" s="151"/>
      <c r="OWH99" s="151"/>
      <c r="OWI99" s="151"/>
      <c r="OWJ99" s="151"/>
      <c r="OWK99" s="151"/>
      <c r="OWL99" s="151"/>
      <c r="OWM99" s="151"/>
      <c r="OWN99" s="151"/>
      <c r="OWO99" s="151"/>
      <c r="OWP99" s="151"/>
      <c r="OWQ99" s="151"/>
      <c r="OWR99" s="151"/>
      <c r="OWS99" s="151"/>
      <c r="OWT99" s="151"/>
      <c r="OWU99" s="151"/>
      <c r="OWV99" s="151"/>
      <c r="OWW99" s="151"/>
      <c r="OWX99" s="151"/>
      <c r="OWY99" s="151"/>
      <c r="OWZ99" s="151"/>
      <c r="OXA99" s="151"/>
      <c r="OXB99" s="151"/>
      <c r="OXC99" s="151"/>
      <c r="OXD99" s="151"/>
      <c r="OXE99" s="151"/>
      <c r="OXF99" s="151"/>
      <c r="OXG99" s="151"/>
      <c r="OXH99" s="151"/>
      <c r="OXI99" s="151"/>
      <c r="OXJ99" s="151"/>
      <c r="OXK99" s="151"/>
      <c r="OXL99" s="151"/>
      <c r="OXM99" s="151"/>
      <c r="OXN99" s="151"/>
      <c r="OXO99" s="151"/>
      <c r="OXP99" s="151"/>
      <c r="OXQ99" s="151"/>
      <c r="OXR99" s="151"/>
      <c r="OXS99" s="151"/>
      <c r="OXT99" s="151"/>
      <c r="OXU99" s="151"/>
      <c r="OXV99" s="151"/>
      <c r="OXW99" s="151"/>
      <c r="OXX99" s="151"/>
      <c r="OXY99" s="151"/>
      <c r="OXZ99" s="151"/>
      <c r="OYA99" s="151"/>
      <c r="OYB99" s="151"/>
      <c r="OYC99" s="151"/>
      <c r="OYD99" s="151"/>
      <c r="OYE99" s="151"/>
      <c r="OYF99" s="151"/>
      <c r="OYG99" s="151"/>
      <c r="OYH99" s="151"/>
      <c r="OYI99" s="151"/>
      <c r="OYJ99" s="151"/>
      <c r="OYK99" s="151"/>
      <c r="OYL99" s="151"/>
      <c r="OYM99" s="151"/>
      <c r="OYN99" s="151"/>
      <c r="OYO99" s="151"/>
      <c r="OYP99" s="151"/>
      <c r="OYQ99" s="151"/>
      <c r="OYR99" s="151"/>
      <c r="OYS99" s="151"/>
      <c r="OYT99" s="151"/>
      <c r="OYU99" s="151"/>
      <c r="OYV99" s="151"/>
      <c r="OYW99" s="151"/>
      <c r="OYX99" s="151"/>
      <c r="OYY99" s="151"/>
      <c r="OYZ99" s="151"/>
      <c r="OZA99" s="151"/>
      <c r="OZB99" s="151"/>
      <c r="OZC99" s="151"/>
      <c r="OZD99" s="151"/>
      <c r="OZE99" s="151"/>
      <c r="OZF99" s="151"/>
      <c r="OZG99" s="151"/>
      <c r="OZH99" s="151"/>
      <c r="OZI99" s="151"/>
      <c r="OZJ99" s="151"/>
      <c r="OZK99" s="151"/>
      <c r="OZL99" s="151"/>
      <c r="OZM99" s="151"/>
      <c r="OZN99" s="151"/>
      <c r="OZO99" s="151"/>
      <c r="OZP99" s="151"/>
      <c r="OZQ99" s="151"/>
      <c r="OZR99" s="151"/>
      <c r="OZS99" s="151"/>
      <c r="OZT99" s="151"/>
      <c r="OZU99" s="151"/>
      <c r="OZV99" s="151"/>
      <c r="OZW99" s="151"/>
      <c r="OZX99" s="151"/>
      <c r="OZY99" s="151"/>
      <c r="OZZ99" s="151"/>
      <c r="PAA99" s="151"/>
      <c r="PAB99" s="151"/>
      <c r="PAC99" s="151"/>
      <c r="PAD99" s="151"/>
      <c r="PAE99" s="151"/>
      <c r="PAF99" s="151"/>
      <c r="PAG99" s="151"/>
      <c r="PAH99" s="151"/>
      <c r="PAI99" s="151"/>
      <c r="PAJ99" s="151"/>
      <c r="PAK99" s="151"/>
      <c r="PAL99" s="151"/>
      <c r="PAM99" s="151"/>
      <c r="PAN99" s="151"/>
      <c r="PAO99" s="151"/>
      <c r="PAP99" s="151"/>
      <c r="PAQ99" s="151"/>
      <c r="PAR99" s="151"/>
      <c r="PAS99" s="151"/>
      <c r="PAT99" s="151"/>
      <c r="PAU99" s="151"/>
      <c r="PAV99" s="151"/>
      <c r="PAW99" s="151"/>
      <c r="PAX99" s="151"/>
      <c r="PAY99" s="151"/>
      <c r="PAZ99" s="151"/>
      <c r="PBA99" s="151"/>
      <c r="PBB99" s="151"/>
      <c r="PBC99" s="151"/>
      <c r="PBD99" s="151"/>
      <c r="PBE99" s="151"/>
      <c r="PBF99" s="151"/>
      <c r="PBG99" s="151"/>
      <c r="PBH99" s="151"/>
      <c r="PBI99" s="151"/>
      <c r="PBJ99" s="151"/>
      <c r="PBK99" s="151"/>
      <c r="PBL99" s="151"/>
      <c r="PBM99" s="151"/>
      <c r="PBN99" s="151"/>
      <c r="PBO99" s="151"/>
      <c r="PBP99" s="151"/>
      <c r="PBQ99" s="151"/>
      <c r="PBR99" s="151"/>
      <c r="PBS99" s="151"/>
      <c r="PBT99" s="151"/>
      <c r="PBU99" s="151"/>
      <c r="PBV99" s="151"/>
      <c r="PBW99" s="151"/>
      <c r="PBX99" s="151"/>
      <c r="PBY99" s="151"/>
      <c r="PBZ99" s="151"/>
      <c r="PCA99" s="151"/>
      <c r="PCB99" s="151"/>
      <c r="PCC99" s="151"/>
      <c r="PCD99" s="151"/>
      <c r="PCE99" s="151"/>
      <c r="PCF99" s="151"/>
      <c r="PCG99" s="151"/>
      <c r="PCH99" s="151"/>
      <c r="PCI99" s="151"/>
      <c r="PCJ99" s="151"/>
      <c r="PCK99" s="151"/>
      <c r="PCL99" s="151"/>
      <c r="PCM99" s="151"/>
      <c r="PCN99" s="151"/>
      <c r="PCO99" s="151"/>
      <c r="PCP99" s="151"/>
      <c r="PCQ99" s="151"/>
      <c r="PCR99" s="151"/>
      <c r="PCS99" s="151"/>
      <c r="PCT99" s="151"/>
      <c r="PCU99" s="151"/>
      <c r="PCV99" s="151"/>
      <c r="PCW99" s="151"/>
      <c r="PCX99" s="151"/>
      <c r="PCY99" s="151"/>
      <c r="PCZ99" s="151"/>
      <c r="PDA99" s="151"/>
      <c r="PDB99" s="151"/>
      <c r="PDC99" s="151"/>
      <c r="PDD99" s="151"/>
      <c r="PDE99" s="151"/>
      <c r="PDF99" s="151"/>
      <c r="PDG99" s="151"/>
      <c r="PDH99" s="151"/>
      <c r="PDI99" s="151"/>
      <c r="PDJ99" s="151"/>
      <c r="PDK99" s="151"/>
      <c r="PDL99" s="151"/>
      <c r="PDM99" s="151"/>
      <c r="PDN99" s="151"/>
      <c r="PDO99" s="151"/>
      <c r="PDP99" s="151"/>
      <c r="PDQ99" s="151"/>
      <c r="PDR99" s="151"/>
      <c r="PDS99" s="151"/>
      <c r="PDT99" s="151"/>
      <c r="PDU99" s="151"/>
      <c r="PDV99" s="151"/>
      <c r="PDW99" s="151"/>
      <c r="PDX99" s="151"/>
      <c r="PDY99" s="151"/>
      <c r="PDZ99" s="151"/>
      <c r="PEA99" s="151"/>
      <c r="PEB99" s="151"/>
      <c r="PEC99" s="151"/>
      <c r="PED99" s="151"/>
      <c r="PEE99" s="151"/>
      <c r="PEF99" s="151"/>
      <c r="PEG99" s="151"/>
      <c r="PEH99" s="151"/>
      <c r="PEI99" s="151"/>
      <c r="PEJ99" s="151"/>
      <c r="PEK99" s="151"/>
      <c r="PEL99" s="151"/>
      <c r="PEM99" s="151"/>
      <c r="PEN99" s="151"/>
      <c r="PEO99" s="151"/>
      <c r="PEP99" s="151"/>
      <c r="PEQ99" s="151"/>
      <c r="PER99" s="151"/>
      <c r="PES99" s="151"/>
      <c r="PET99" s="151"/>
      <c r="PEU99" s="151"/>
      <c r="PEV99" s="151"/>
      <c r="PEW99" s="151"/>
      <c r="PEX99" s="151"/>
      <c r="PEY99" s="151"/>
      <c r="PEZ99" s="151"/>
      <c r="PFA99" s="151"/>
      <c r="PFB99" s="151"/>
      <c r="PFC99" s="151"/>
      <c r="PFD99" s="151"/>
      <c r="PFE99" s="151"/>
      <c r="PFF99" s="151"/>
      <c r="PFG99" s="151"/>
      <c r="PFH99" s="151"/>
      <c r="PFI99" s="151"/>
      <c r="PFJ99" s="151"/>
      <c r="PFK99" s="151"/>
      <c r="PFL99" s="151"/>
      <c r="PFM99" s="151"/>
      <c r="PFN99" s="151"/>
      <c r="PFO99" s="151"/>
      <c r="PFP99" s="151"/>
      <c r="PFQ99" s="151"/>
      <c r="PFR99" s="151"/>
      <c r="PFS99" s="151"/>
      <c r="PFT99" s="151"/>
      <c r="PFU99" s="151"/>
      <c r="PFV99" s="151"/>
      <c r="PFW99" s="151"/>
      <c r="PFX99" s="151"/>
      <c r="PFY99" s="151"/>
      <c r="PFZ99" s="151"/>
      <c r="PGA99" s="151"/>
      <c r="PGB99" s="151"/>
      <c r="PGC99" s="151"/>
      <c r="PGD99" s="151"/>
      <c r="PGE99" s="151"/>
      <c r="PGF99" s="151"/>
      <c r="PGG99" s="151"/>
      <c r="PGH99" s="151"/>
      <c r="PGI99" s="151"/>
      <c r="PGJ99" s="151"/>
      <c r="PGK99" s="151"/>
      <c r="PGL99" s="151"/>
      <c r="PGM99" s="151"/>
      <c r="PGN99" s="151"/>
      <c r="PGO99" s="151"/>
      <c r="PGP99" s="151"/>
      <c r="PGQ99" s="151"/>
      <c r="PGR99" s="151"/>
      <c r="PGS99" s="151"/>
      <c r="PGT99" s="151"/>
      <c r="PGU99" s="151"/>
      <c r="PGV99" s="151"/>
      <c r="PGW99" s="151"/>
      <c r="PGX99" s="151"/>
      <c r="PGY99" s="151"/>
      <c r="PGZ99" s="151"/>
      <c r="PHA99" s="151"/>
      <c r="PHB99" s="151"/>
      <c r="PHC99" s="151"/>
      <c r="PHD99" s="151"/>
      <c r="PHE99" s="151"/>
      <c r="PHF99" s="151"/>
      <c r="PHG99" s="151"/>
      <c r="PHH99" s="151"/>
      <c r="PHI99" s="151"/>
      <c r="PHJ99" s="151"/>
      <c r="PHK99" s="151"/>
      <c r="PHL99" s="151"/>
      <c r="PHM99" s="151"/>
      <c r="PHN99" s="151"/>
      <c r="PHO99" s="151"/>
      <c r="PHP99" s="151"/>
      <c r="PHQ99" s="151"/>
      <c r="PHR99" s="151"/>
      <c r="PHS99" s="151"/>
      <c r="PHT99" s="151"/>
      <c r="PHU99" s="151"/>
      <c r="PHV99" s="151"/>
      <c r="PHW99" s="151"/>
      <c r="PHX99" s="151"/>
      <c r="PHY99" s="151"/>
      <c r="PHZ99" s="151"/>
      <c r="PIA99" s="151"/>
      <c r="PIB99" s="151"/>
      <c r="PIC99" s="151"/>
      <c r="PID99" s="151"/>
      <c r="PIE99" s="151"/>
      <c r="PIF99" s="151"/>
      <c r="PIG99" s="151"/>
      <c r="PIH99" s="151"/>
      <c r="PII99" s="151"/>
      <c r="PIJ99" s="151"/>
      <c r="PIK99" s="151"/>
      <c r="PIL99" s="151"/>
      <c r="PIM99" s="151"/>
      <c r="PIN99" s="151"/>
      <c r="PIO99" s="151"/>
      <c r="PIP99" s="151"/>
      <c r="PIQ99" s="151"/>
      <c r="PIR99" s="151"/>
      <c r="PIS99" s="151"/>
      <c r="PIT99" s="151"/>
      <c r="PIU99" s="151"/>
      <c r="PIV99" s="151"/>
      <c r="PIW99" s="151"/>
      <c r="PIX99" s="151"/>
      <c r="PIY99" s="151"/>
      <c r="PIZ99" s="151"/>
      <c r="PJA99" s="151"/>
      <c r="PJB99" s="151"/>
      <c r="PJC99" s="151"/>
      <c r="PJD99" s="151"/>
      <c r="PJE99" s="151"/>
      <c r="PJF99" s="151"/>
      <c r="PJG99" s="151"/>
      <c r="PJH99" s="151"/>
      <c r="PJI99" s="151"/>
      <c r="PJJ99" s="151"/>
      <c r="PJK99" s="151"/>
      <c r="PJL99" s="151"/>
      <c r="PJM99" s="151"/>
      <c r="PJN99" s="151"/>
      <c r="PJO99" s="151"/>
      <c r="PJP99" s="151"/>
      <c r="PJQ99" s="151"/>
      <c r="PJR99" s="151"/>
      <c r="PJS99" s="151"/>
      <c r="PJT99" s="151"/>
      <c r="PJU99" s="151"/>
      <c r="PJV99" s="151"/>
      <c r="PJW99" s="151"/>
      <c r="PJX99" s="151"/>
      <c r="PJY99" s="151"/>
      <c r="PJZ99" s="151"/>
      <c r="PKA99" s="151"/>
      <c r="PKB99" s="151"/>
      <c r="PKC99" s="151"/>
      <c r="PKD99" s="151"/>
      <c r="PKE99" s="151"/>
      <c r="PKF99" s="151"/>
      <c r="PKG99" s="151"/>
      <c r="PKH99" s="151"/>
      <c r="PKI99" s="151"/>
      <c r="PKJ99" s="151"/>
      <c r="PKK99" s="151"/>
      <c r="PKL99" s="151"/>
      <c r="PKM99" s="151"/>
      <c r="PKN99" s="151"/>
      <c r="PKO99" s="151"/>
      <c r="PKP99" s="151"/>
      <c r="PKQ99" s="151"/>
      <c r="PKR99" s="151"/>
      <c r="PKS99" s="151"/>
      <c r="PKT99" s="151"/>
      <c r="PKU99" s="151"/>
      <c r="PKV99" s="151"/>
      <c r="PKW99" s="151"/>
      <c r="PKX99" s="151"/>
      <c r="PKY99" s="151"/>
      <c r="PKZ99" s="151"/>
      <c r="PLA99" s="151"/>
      <c r="PLB99" s="151"/>
      <c r="PLC99" s="151"/>
      <c r="PLD99" s="151"/>
      <c r="PLE99" s="151"/>
      <c r="PLF99" s="151"/>
      <c r="PLG99" s="151"/>
      <c r="PLH99" s="151"/>
      <c r="PLI99" s="151"/>
      <c r="PLJ99" s="151"/>
      <c r="PLK99" s="151"/>
      <c r="PLL99" s="151"/>
      <c r="PLM99" s="151"/>
      <c r="PLN99" s="151"/>
      <c r="PLO99" s="151"/>
      <c r="PLP99" s="151"/>
      <c r="PLQ99" s="151"/>
      <c r="PLR99" s="151"/>
      <c r="PLS99" s="151"/>
      <c r="PLT99" s="151"/>
      <c r="PLU99" s="151"/>
      <c r="PLV99" s="151"/>
      <c r="PLW99" s="151"/>
      <c r="PLX99" s="151"/>
      <c r="PLY99" s="151"/>
      <c r="PLZ99" s="151"/>
      <c r="PMA99" s="151"/>
      <c r="PMB99" s="151"/>
      <c r="PMC99" s="151"/>
      <c r="PMD99" s="151"/>
      <c r="PME99" s="151"/>
      <c r="PMF99" s="151"/>
      <c r="PMG99" s="151"/>
      <c r="PMH99" s="151"/>
      <c r="PMI99" s="151"/>
      <c r="PMJ99" s="151"/>
      <c r="PMK99" s="151"/>
      <c r="PML99" s="151"/>
      <c r="PMM99" s="151"/>
      <c r="PMN99" s="151"/>
      <c r="PMO99" s="151"/>
      <c r="PMP99" s="151"/>
      <c r="PMQ99" s="151"/>
      <c r="PMR99" s="151"/>
      <c r="PMS99" s="151"/>
      <c r="PMT99" s="151"/>
      <c r="PMU99" s="151"/>
      <c r="PMV99" s="151"/>
      <c r="PMW99" s="151"/>
      <c r="PMX99" s="151"/>
      <c r="PMY99" s="151"/>
      <c r="PMZ99" s="151"/>
      <c r="PNA99" s="151"/>
      <c r="PNB99" s="151"/>
      <c r="PNC99" s="151"/>
      <c r="PND99" s="151"/>
      <c r="PNE99" s="151"/>
      <c r="PNF99" s="151"/>
      <c r="PNG99" s="151"/>
      <c r="PNH99" s="151"/>
      <c r="PNI99" s="151"/>
      <c r="PNJ99" s="151"/>
      <c r="PNK99" s="151"/>
      <c r="PNL99" s="151"/>
      <c r="PNM99" s="151"/>
      <c r="PNN99" s="151"/>
      <c r="PNO99" s="151"/>
      <c r="PNP99" s="151"/>
      <c r="PNQ99" s="151"/>
      <c r="PNR99" s="151"/>
      <c r="PNS99" s="151"/>
      <c r="PNT99" s="151"/>
      <c r="PNU99" s="151"/>
      <c r="PNV99" s="151"/>
      <c r="PNW99" s="151"/>
      <c r="PNX99" s="151"/>
      <c r="PNY99" s="151"/>
      <c r="PNZ99" s="151"/>
      <c r="POA99" s="151"/>
      <c r="POB99" s="151"/>
      <c r="POC99" s="151"/>
      <c r="POD99" s="151"/>
      <c r="POE99" s="151"/>
      <c r="POF99" s="151"/>
      <c r="POG99" s="151"/>
      <c r="POH99" s="151"/>
      <c r="POI99" s="151"/>
      <c r="POJ99" s="151"/>
      <c r="POK99" s="151"/>
      <c r="POL99" s="151"/>
      <c r="POM99" s="151"/>
      <c r="PON99" s="151"/>
      <c r="POO99" s="151"/>
      <c r="POP99" s="151"/>
      <c r="POQ99" s="151"/>
      <c r="POR99" s="151"/>
      <c r="POS99" s="151"/>
      <c r="POT99" s="151"/>
      <c r="POU99" s="151"/>
      <c r="POV99" s="151"/>
      <c r="POW99" s="151"/>
      <c r="POX99" s="151"/>
      <c r="POY99" s="151"/>
      <c r="POZ99" s="151"/>
      <c r="PPA99" s="151"/>
      <c r="PPB99" s="151"/>
      <c r="PPC99" s="151"/>
      <c r="PPD99" s="151"/>
      <c r="PPE99" s="151"/>
      <c r="PPF99" s="151"/>
      <c r="PPG99" s="151"/>
      <c r="PPH99" s="151"/>
      <c r="PPI99" s="151"/>
      <c r="PPJ99" s="151"/>
      <c r="PPK99" s="151"/>
      <c r="PPL99" s="151"/>
      <c r="PPM99" s="151"/>
      <c r="PPN99" s="151"/>
      <c r="PPO99" s="151"/>
      <c r="PPP99" s="151"/>
      <c r="PPQ99" s="151"/>
      <c r="PPR99" s="151"/>
      <c r="PPS99" s="151"/>
      <c r="PPT99" s="151"/>
      <c r="PPU99" s="151"/>
      <c r="PPV99" s="151"/>
      <c r="PPW99" s="151"/>
      <c r="PPX99" s="151"/>
      <c r="PPY99" s="151"/>
      <c r="PPZ99" s="151"/>
      <c r="PQA99" s="151"/>
      <c r="PQB99" s="151"/>
      <c r="PQC99" s="151"/>
      <c r="PQD99" s="151"/>
      <c r="PQE99" s="151"/>
      <c r="PQF99" s="151"/>
      <c r="PQG99" s="151"/>
      <c r="PQH99" s="151"/>
      <c r="PQI99" s="151"/>
      <c r="PQJ99" s="151"/>
      <c r="PQK99" s="151"/>
      <c r="PQL99" s="151"/>
      <c r="PQM99" s="151"/>
      <c r="PQN99" s="151"/>
      <c r="PQO99" s="151"/>
      <c r="PQP99" s="151"/>
      <c r="PQQ99" s="151"/>
      <c r="PQR99" s="151"/>
      <c r="PQS99" s="151"/>
      <c r="PQT99" s="151"/>
      <c r="PQU99" s="151"/>
      <c r="PQV99" s="151"/>
      <c r="PQW99" s="151"/>
      <c r="PQX99" s="151"/>
      <c r="PQY99" s="151"/>
      <c r="PQZ99" s="151"/>
      <c r="PRA99" s="151"/>
      <c r="PRB99" s="151"/>
      <c r="PRC99" s="151"/>
      <c r="PRD99" s="151"/>
      <c r="PRE99" s="151"/>
      <c r="PRF99" s="151"/>
      <c r="PRG99" s="151"/>
      <c r="PRH99" s="151"/>
      <c r="PRI99" s="151"/>
      <c r="PRJ99" s="151"/>
      <c r="PRK99" s="151"/>
      <c r="PRL99" s="151"/>
      <c r="PRM99" s="151"/>
      <c r="PRN99" s="151"/>
      <c r="PRO99" s="151"/>
      <c r="PRP99" s="151"/>
      <c r="PRQ99" s="151"/>
      <c r="PRR99" s="151"/>
      <c r="PRS99" s="151"/>
      <c r="PRT99" s="151"/>
      <c r="PRU99" s="151"/>
      <c r="PRV99" s="151"/>
      <c r="PRW99" s="151"/>
      <c r="PRX99" s="151"/>
      <c r="PRY99" s="151"/>
      <c r="PRZ99" s="151"/>
      <c r="PSA99" s="151"/>
      <c r="PSB99" s="151"/>
      <c r="PSC99" s="151"/>
      <c r="PSD99" s="151"/>
      <c r="PSE99" s="151"/>
      <c r="PSF99" s="151"/>
      <c r="PSG99" s="151"/>
      <c r="PSH99" s="151"/>
      <c r="PSI99" s="151"/>
      <c r="PSJ99" s="151"/>
      <c r="PSK99" s="151"/>
      <c r="PSL99" s="151"/>
      <c r="PSM99" s="151"/>
      <c r="PSN99" s="151"/>
      <c r="PSO99" s="151"/>
      <c r="PSP99" s="151"/>
      <c r="PSQ99" s="151"/>
      <c r="PSR99" s="151"/>
      <c r="PSS99" s="151"/>
      <c r="PST99" s="151"/>
      <c r="PSU99" s="151"/>
      <c r="PSV99" s="151"/>
      <c r="PSW99" s="151"/>
      <c r="PSX99" s="151"/>
      <c r="PSY99" s="151"/>
      <c r="PSZ99" s="151"/>
      <c r="PTA99" s="151"/>
      <c r="PTB99" s="151"/>
      <c r="PTC99" s="151"/>
      <c r="PTD99" s="151"/>
      <c r="PTE99" s="151"/>
      <c r="PTF99" s="151"/>
      <c r="PTG99" s="151"/>
      <c r="PTH99" s="151"/>
      <c r="PTI99" s="151"/>
      <c r="PTJ99" s="151"/>
      <c r="PTK99" s="151"/>
      <c r="PTL99" s="151"/>
      <c r="PTM99" s="151"/>
      <c r="PTN99" s="151"/>
      <c r="PTO99" s="151"/>
      <c r="PTP99" s="151"/>
      <c r="PTQ99" s="151"/>
      <c r="PTR99" s="151"/>
      <c r="PTS99" s="151"/>
      <c r="PTT99" s="151"/>
      <c r="PTU99" s="151"/>
      <c r="PTV99" s="151"/>
      <c r="PTW99" s="151"/>
      <c r="PTX99" s="151"/>
      <c r="PTY99" s="151"/>
      <c r="PTZ99" s="151"/>
      <c r="PUA99" s="151"/>
      <c r="PUB99" s="151"/>
      <c r="PUC99" s="151"/>
      <c r="PUD99" s="151"/>
      <c r="PUE99" s="151"/>
      <c r="PUF99" s="151"/>
      <c r="PUG99" s="151"/>
      <c r="PUH99" s="151"/>
      <c r="PUI99" s="151"/>
      <c r="PUJ99" s="151"/>
      <c r="PUK99" s="151"/>
      <c r="PUL99" s="151"/>
      <c r="PUM99" s="151"/>
      <c r="PUN99" s="151"/>
      <c r="PUO99" s="151"/>
      <c r="PUP99" s="151"/>
      <c r="PUQ99" s="151"/>
      <c r="PUR99" s="151"/>
      <c r="PUS99" s="151"/>
      <c r="PUT99" s="151"/>
      <c r="PUU99" s="151"/>
      <c r="PUV99" s="151"/>
      <c r="PUW99" s="151"/>
      <c r="PUX99" s="151"/>
      <c r="PUY99" s="151"/>
      <c r="PUZ99" s="151"/>
      <c r="PVA99" s="151"/>
      <c r="PVB99" s="151"/>
      <c r="PVC99" s="151"/>
      <c r="PVD99" s="151"/>
      <c r="PVE99" s="151"/>
      <c r="PVF99" s="151"/>
      <c r="PVG99" s="151"/>
      <c r="PVH99" s="151"/>
      <c r="PVI99" s="151"/>
      <c r="PVJ99" s="151"/>
      <c r="PVK99" s="151"/>
      <c r="PVL99" s="151"/>
      <c r="PVM99" s="151"/>
      <c r="PVN99" s="151"/>
      <c r="PVO99" s="151"/>
      <c r="PVP99" s="151"/>
      <c r="PVQ99" s="151"/>
      <c r="PVR99" s="151"/>
      <c r="PVS99" s="151"/>
      <c r="PVT99" s="151"/>
      <c r="PVU99" s="151"/>
      <c r="PVV99" s="151"/>
      <c r="PVW99" s="151"/>
      <c r="PVX99" s="151"/>
      <c r="PVY99" s="151"/>
      <c r="PVZ99" s="151"/>
      <c r="PWA99" s="151"/>
      <c r="PWB99" s="151"/>
      <c r="PWC99" s="151"/>
      <c r="PWD99" s="151"/>
      <c r="PWE99" s="151"/>
      <c r="PWF99" s="151"/>
      <c r="PWG99" s="151"/>
      <c r="PWH99" s="151"/>
      <c r="PWI99" s="151"/>
      <c r="PWJ99" s="151"/>
      <c r="PWK99" s="151"/>
      <c r="PWL99" s="151"/>
      <c r="PWM99" s="151"/>
      <c r="PWN99" s="151"/>
      <c r="PWO99" s="151"/>
      <c r="PWP99" s="151"/>
      <c r="PWQ99" s="151"/>
      <c r="PWR99" s="151"/>
      <c r="PWS99" s="151"/>
      <c r="PWT99" s="151"/>
      <c r="PWU99" s="151"/>
      <c r="PWV99" s="151"/>
      <c r="PWW99" s="151"/>
      <c r="PWX99" s="151"/>
      <c r="PWY99" s="151"/>
      <c r="PWZ99" s="151"/>
      <c r="PXA99" s="151"/>
      <c r="PXB99" s="151"/>
      <c r="PXC99" s="151"/>
      <c r="PXD99" s="151"/>
      <c r="PXE99" s="151"/>
      <c r="PXF99" s="151"/>
      <c r="PXG99" s="151"/>
      <c r="PXH99" s="151"/>
      <c r="PXI99" s="151"/>
      <c r="PXJ99" s="151"/>
      <c r="PXK99" s="151"/>
      <c r="PXL99" s="151"/>
      <c r="PXM99" s="151"/>
      <c r="PXN99" s="151"/>
      <c r="PXO99" s="151"/>
      <c r="PXP99" s="151"/>
      <c r="PXQ99" s="151"/>
      <c r="PXR99" s="151"/>
      <c r="PXS99" s="151"/>
      <c r="PXT99" s="151"/>
      <c r="PXU99" s="151"/>
      <c r="PXV99" s="151"/>
      <c r="PXW99" s="151"/>
      <c r="PXX99" s="151"/>
      <c r="PXY99" s="151"/>
      <c r="PXZ99" s="151"/>
      <c r="PYA99" s="151"/>
      <c r="PYB99" s="151"/>
      <c r="PYC99" s="151"/>
      <c r="PYD99" s="151"/>
      <c r="PYE99" s="151"/>
      <c r="PYF99" s="151"/>
      <c r="PYG99" s="151"/>
      <c r="PYH99" s="151"/>
      <c r="PYI99" s="151"/>
      <c r="PYJ99" s="151"/>
      <c r="PYK99" s="151"/>
      <c r="PYL99" s="151"/>
      <c r="PYM99" s="151"/>
      <c r="PYN99" s="151"/>
      <c r="PYO99" s="151"/>
      <c r="PYP99" s="151"/>
      <c r="PYQ99" s="151"/>
      <c r="PYR99" s="151"/>
      <c r="PYS99" s="151"/>
      <c r="PYT99" s="151"/>
      <c r="PYU99" s="151"/>
      <c r="PYV99" s="151"/>
      <c r="PYW99" s="151"/>
      <c r="PYX99" s="151"/>
      <c r="PYY99" s="151"/>
      <c r="PYZ99" s="151"/>
      <c r="PZA99" s="151"/>
      <c r="PZB99" s="151"/>
      <c r="PZC99" s="151"/>
      <c r="PZD99" s="151"/>
      <c r="PZE99" s="151"/>
      <c r="PZF99" s="151"/>
      <c r="PZG99" s="151"/>
      <c r="PZH99" s="151"/>
      <c r="PZI99" s="151"/>
      <c r="PZJ99" s="151"/>
      <c r="PZK99" s="151"/>
      <c r="PZL99" s="151"/>
      <c r="PZM99" s="151"/>
      <c r="PZN99" s="151"/>
      <c r="PZO99" s="151"/>
      <c r="PZP99" s="151"/>
      <c r="PZQ99" s="151"/>
      <c r="PZR99" s="151"/>
      <c r="PZS99" s="151"/>
      <c r="PZT99" s="151"/>
      <c r="PZU99" s="151"/>
      <c r="PZV99" s="151"/>
      <c r="PZW99" s="151"/>
      <c r="PZX99" s="151"/>
      <c r="PZY99" s="151"/>
      <c r="PZZ99" s="151"/>
      <c r="QAA99" s="151"/>
      <c r="QAB99" s="151"/>
      <c r="QAC99" s="151"/>
      <c r="QAD99" s="151"/>
      <c r="QAE99" s="151"/>
      <c r="QAF99" s="151"/>
      <c r="QAG99" s="151"/>
      <c r="QAH99" s="151"/>
      <c r="QAI99" s="151"/>
      <c r="QAJ99" s="151"/>
      <c r="QAK99" s="151"/>
      <c r="QAL99" s="151"/>
      <c r="QAM99" s="151"/>
      <c r="QAN99" s="151"/>
      <c r="QAO99" s="151"/>
      <c r="QAP99" s="151"/>
      <c r="QAQ99" s="151"/>
      <c r="QAR99" s="151"/>
      <c r="QAS99" s="151"/>
      <c r="QAT99" s="151"/>
      <c r="QAU99" s="151"/>
      <c r="QAV99" s="151"/>
      <c r="QAW99" s="151"/>
      <c r="QAX99" s="151"/>
      <c r="QAY99" s="151"/>
      <c r="QAZ99" s="151"/>
      <c r="QBA99" s="151"/>
      <c r="QBB99" s="151"/>
      <c r="QBC99" s="151"/>
      <c r="QBD99" s="151"/>
      <c r="QBE99" s="151"/>
      <c r="QBF99" s="151"/>
      <c r="QBG99" s="151"/>
      <c r="QBH99" s="151"/>
      <c r="QBI99" s="151"/>
      <c r="QBJ99" s="151"/>
      <c r="QBK99" s="151"/>
      <c r="QBL99" s="151"/>
      <c r="QBM99" s="151"/>
      <c r="QBN99" s="151"/>
      <c r="QBO99" s="151"/>
      <c r="QBP99" s="151"/>
      <c r="QBQ99" s="151"/>
      <c r="QBR99" s="151"/>
      <c r="QBS99" s="151"/>
      <c r="QBT99" s="151"/>
      <c r="QBU99" s="151"/>
      <c r="QBV99" s="151"/>
      <c r="QBW99" s="151"/>
      <c r="QBX99" s="151"/>
      <c r="QBY99" s="151"/>
      <c r="QBZ99" s="151"/>
      <c r="QCA99" s="151"/>
      <c r="QCB99" s="151"/>
      <c r="QCC99" s="151"/>
      <c r="QCD99" s="151"/>
      <c r="QCE99" s="151"/>
      <c r="QCF99" s="151"/>
      <c r="QCG99" s="151"/>
      <c r="QCH99" s="151"/>
      <c r="QCI99" s="151"/>
      <c r="QCJ99" s="151"/>
      <c r="QCK99" s="151"/>
      <c r="QCL99" s="151"/>
      <c r="QCM99" s="151"/>
      <c r="QCN99" s="151"/>
      <c r="QCO99" s="151"/>
      <c r="QCP99" s="151"/>
      <c r="QCQ99" s="151"/>
      <c r="QCR99" s="151"/>
      <c r="QCS99" s="151"/>
      <c r="QCT99" s="151"/>
      <c r="QCU99" s="151"/>
      <c r="QCV99" s="151"/>
      <c r="QCW99" s="151"/>
      <c r="QCX99" s="151"/>
      <c r="QCY99" s="151"/>
      <c r="QCZ99" s="151"/>
      <c r="QDA99" s="151"/>
      <c r="QDB99" s="151"/>
      <c r="QDC99" s="151"/>
      <c r="QDD99" s="151"/>
      <c r="QDE99" s="151"/>
      <c r="QDF99" s="151"/>
      <c r="QDG99" s="151"/>
      <c r="QDH99" s="151"/>
      <c r="QDI99" s="151"/>
      <c r="QDJ99" s="151"/>
      <c r="QDK99" s="151"/>
      <c r="QDL99" s="151"/>
      <c r="QDM99" s="151"/>
      <c r="QDN99" s="151"/>
      <c r="QDO99" s="151"/>
      <c r="QDP99" s="151"/>
      <c r="QDQ99" s="151"/>
      <c r="QDR99" s="151"/>
      <c r="QDS99" s="151"/>
      <c r="QDT99" s="151"/>
      <c r="QDU99" s="151"/>
      <c r="QDV99" s="151"/>
      <c r="QDW99" s="151"/>
      <c r="QDX99" s="151"/>
      <c r="QDY99" s="151"/>
      <c r="QDZ99" s="151"/>
      <c r="QEA99" s="151"/>
      <c r="QEB99" s="151"/>
      <c r="QEC99" s="151"/>
      <c r="QED99" s="151"/>
      <c r="QEE99" s="151"/>
      <c r="QEF99" s="151"/>
      <c r="QEG99" s="151"/>
      <c r="QEH99" s="151"/>
      <c r="QEI99" s="151"/>
      <c r="QEJ99" s="151"/>
      <c r="QEK99" s="151"/>
      <c r="QEL99" s="151"/>
      <c r="QEM99" s="151"/>
      <c r="QEN99" s="151"/>
      <c r="QEO99" s="151"/>
      <c r="QEP99" s="151"/>
      <c r="QEQ99" s="151"/>
      <c r="QER99" s="151"/>
      <c r="QES99" s="151"/>
      <c r="QET99" s="151"/>
      <c r="QEU99" s="151"/>
      <c r="QEV99" s="151"/>
      <c r="QEW99" s="151"/>
      <c r="QEX99" s="151"/>
      <c r="QEY99" s="151"/>
      <c r="QEZ99" s="151"/>
      <c r="QFA99" s="151"/>
      <c r="QFB99" s="151"/>
      <c r="QFC99" s="151"/>
      <c r="QFD99" s="151"/>
      <c r="QFE99" s="151"/>
      <c r="QFF99" s="151"/>
      <c r="QFG99" s="151"/>
      <c r="QFH99" s="151"/>
      <c r="QFI99" s="151"/>
      <c r="QFJ99" s="151"/>
      <c r="QFK99" s="151"/>
      <c r="QFL99" s="151"/>
      <c r="QFM99" s="151"/>
      <c r="QFN99" s="151"/>
      <c r="QFO99" s="151"/>
      <c r="QFP99" s="151"/>
      <c r="QFQ99" s="151"/>
      <c r="QFR99" s="151"/>
      <c r="QFS99" s="151"/>
      <c r="QFT99" s="151"/>
      <c r="QFU99" s="151"/>
      <c r="QFV99" s="151"/>
      <c r="QFW99" s="151"/>
      <c r="QFX99" s="151"/>
      <c r="QFY99" s="151"/>
      <c r="QFZ99" s="151"/>
      <c r="QGA99" s="151"/>
      <c r="QGB99" s="151"/>
      <c r="QGC99" s="151"/>
      <c r="QGD99" s="151"/>
      <c r="QGE99" s="151"/>
      <c r="QGF99" s="151"/>
      <c r="QGG99" s="151"/>
      <c r="QGH99" s="151"/>
      <c r="QGI99" s="151"/>
      <c r="QGJ99" s="151"/>
      <c r="QGK99" s="151"/>
      <c r="QGL99" s="151"/>
      <c r="QGM99" s="151"/>
      <c r="QGN99" s="151"/>
      <c r="QGO99" s="151"/>
      <c r="QGP99" s="151"/>
      <c r="QGQ99" s="151"/>
      <c r="QGR99" s="151"/>
      <c r="QGS99" s="151"/>
      <c r="QGT99" s="151"/>
      <c r="QGU99" s="151"/>
      <c r="QGV99" s="151"/>
      <c r="QGW99" s="151"/>
      <c r="QGX99" s="151"/>
      <c r="QGY99" s="151"/>
      <c r="QGZ99" s="151"/>
      <c r="QHA99" s="151"/>
      <c r="QHB99" s="151"/>
      <c r="QHC99" s="151"/>
      <c r="QHD99" s="151"/>
      <c r="QHE99" s="151"/>
      <c r="QHF99" s="151"/>
      <c r="QHG99" s="151"/>
      <c r="QHH99" s="151"/>
      <c r="QHI99" s="151"/>
      <c r="QHJ99" s="151"/>
      <c r="QHK99" s="151"/>
      <c r="QHL99" s="151"/>
      <c r="QHM99" s="151"/>
      <c r="QHN99" s="151"/>
      <c r="QHO99" s="151"/>
      <c r="QHP99" s="151"/>
      <c r="QHQ99" s="151"/>
      <c r="QHR99" s="151"/>
      <c r="QHS99" s="151"/>
      <c r="QHT99" s="151"/>
      <c r="QHU99" s="151"/>
      <c r="QHV99" s="151"/>
      <c r="QHW99" s="151"/>
      <c r="QHX99" s="151"/>
      <c r="QHY99" s="151"/>
      <c r="QHZ99" s="151"/>
      <c r="QIA99" s="151"/>
      <c r="QIB99" s="151"/>
      <c r="QIC99" s="151"/>
      <c r="QID99" s="151"/>
      <c r="QIE99" s="151"/>
      <c r="QIF99" s="151"/>
      <c r="QIG99" s="151"/>
      <c r="QIH99" s="151"/>
      <c r="QII99" s="151"/>
      <c r="QIJ99" s="151"/>
      <c r="QIK99" s="151"/>
      <c r="QIL99" s="151"/>
      <c r="QIM99" s="151"/>
      <c r="QIN99" s="151"/>
      <c r="QIO99" s="151"/>
      <c r="QIP99" s="151"/>
      <c r="QIQ99" s="151"/>
      <c r="QIR99" s="151"/>
      <c r="QIS99" s="151"/>
      <c r="QIT99" s="151"/>
      <c r="QIU99" s="151"/>
      <c r="QIV99" s="151"/>
      <c r="QIW99" s="151"/>
      <c r="QIX99" s="151"/>
      <c r="QIY99" s="151"/>
      <c r="QIZ99" s="151"/>
      <c r="QJA99" s="151"/>
      <c r="QJB99" s="151"/>
      <c r="QJC99" s="151"/>
      <c r="QJD99" s="151"/>
      <c r="QJE99" s="151"/>
      <c r="QJF99" s="151"/>
      <c r="QJG99" s="151"/>
      <c r="QJH99" s="151"/>
      <c r="QJI99" s="151"/>
      <c r="QJJ99" s="151"/>
      <c r="QJK99" s="151"/>
      <c r="QJL99" s="151"/>
      <c r="QJM99" s="151"/>
      <c r="QJN99" s="151"/>
      <c r="QJO99" s="151"/>
      <c r="QJP99" s="151"/>
      <c r="QJQ99" s="151"/>
      <c r="QJR99" s="151"/>
      <c r="QJS99" s="151"/>
      <c r="QJT99" s="151"/>
      <c r="QJU99" s="151"/>
      <c r="QJV99" s="151"/>
      <c r="QJW99" s="151"/>
      <c r="QJX99" s="151"/>
      <c r="QJY99" s="151"/>
      <c r="QJZ99" s="151"/>
      <c r="QKA99" s="151"/>
      <c r="QKB99" s="151"/>
      <c r="QKC99" s="151"/>
      <c r="QKD99" s="151"/>
      <c r="QKE99" s="151"/>
      <c r="QKF99" s="151"/>
      <c r="QKG99" s="151"/>
      <c r="QKH99" s="151"/>
      <c r="QKI99" s="151"/>
      <c r="QKJ99" s="151"/>
      <c r="QKK99" s="151"/>
      <c r="QKL99" s="151"/>
      <c r="QKM99" s="151"/>
      <c r="QKN99" s="151"/>
      <c r="QKO99" s="151"/>
      <c r="QKP99" s="151"/>
      <c r="QKQ99" s="151"/>
      <c r="QKR99" s="151"/>
      <c r="QKS99" s="151"/>
      <c r="QKT99" s="151"/>
      <c r="QKU99" s="151"/>
      <c r="QKV99" s="151"/>
      <c r="QKW99" s="151"/>
      <c r="QKX99" s="151"/>
      <c r="QKY99" s="151"/>
      <c r="QKZ99" s="151"/>
      <c r="QLA99" s="151"/>
      <c r="QLB99" s="151"/>
      <c r="QLC99" s="151"/>
      <c r="QLD99" s="151"/>
      <c r="QLE99" s="151"/>
      <c r="QLF99" s="151"/>
      <c r="QLG99" s="151"/>
      <c r="QLH99" s="151"/>
      <c r="QLI99" s="151"/>
      <c r="QLJ99" s="151"/>
      <c r="QLK99" s="151"/>
      <c r="QLL99" s="151"/>
      <c r="QLM99" s="151"/>
      <c r="QLN99" s="151"/>
      <c r="QLO99" s="151"/>
      <c r="QLP99" s="151"/>
      <c r="QLQ99" s="151"/>
      <c r="QLR99" s="151"/>
      <c r="QLS99" s="151"/>
      <c r="QLT99" s="151"/>
      <c r="QLU99" s="151"/>
      <c r="QLV99" s="151"/>
      <c r="QLW99" s="151"/>
      <c r="QLX99" s="151"/>
      <c r="QLY99" s="151"/>
      <c r="QLZ99" s="151"/>
      <c r="QMA99" s="151"/>
      <c r="QMB99" s="151"/>
      <c r="QMC99" s="151"/>
      <c r="QMD99" s="151"/>
      <c r="QME99" s="151"/>
      <c r="QMF99" s="151"/>
      <c r="QMG99" s="151"/>
      <c r="QMH99" s="151"/>
      <c r="QMI99" s="151"/>
      <c r="QMJ99" s="151"/>
      <c r="QMK99" s="151"/>
      <c r="QML99" s="151"/>
      <c r="QMM99" s="151"/>
      <c r="QMN99" s="151"/>
      <c r="QMO99" s="151"/>
      <c r="QMP99" s="151"/>
      <c r="QMQ99" s="151"/>
      <c r="QMR99" s="151"/>
      <c r="QMS99" s="151"/>
      <c r="QMT99" s="151"/>
      <c r="QMU99" s="151"/>
      <c r="QMV99" s="151"/>
      <c r="QMW99" s="151"/>
      <c r="QMX99" s="151"/>
      <c r="QMY99" s="151"/>
      <c r="QMZ99" s="151"/>
      <c r="QNA99" s="151"/>
      <c r="QNB99" s="151"/>
      <c r="QNC99" s="151"/>
      <c r="QND99" s="151"/>
      <c r="QNE99" s="151"/>
      <c r="QNF99" s="151"/>
      <c r="QNG99" s="151"/>
      <c r="QNH99" s="151"/>
      <c r="QNI99" s="151"/>
      <c r="QNJ99" s="151"/>
      <c r="QNK99" s="151"/>
      <c r="QNL99" s="151"/>
      <c r="QNM99" s="151"/>
      <c r="QNN99" s="151"/>
      <c r="QNO99" s="151"/>
      <c r="QNP99" s="151"/>
      <c r="QNQ99" s="151"/>
      <c r="QNR99" s="151"/>
      <c r="QNS99" s="151"/>
      <c r="QNT99" s="151"/>
      <c r="QNU99" s="151"/>
      <c r="QNV99" s="151"/>
      <c r="QNW99" s="151"/>
      <c r="QNX99" s="151"/>
      <c r="QNY99" s="151"/>
      <c r="QNZ99" s="151"/>
      <c r="QOA99" s="151"/>
      <c r="QOB99" s="151"/>
      <c r="QOC99" s="151"/>
      <c r="QOD99" s="151"/>
      <c r="QOE99" s="151"/>
      <c r="QOF99" s="151"/>
      <c r="QOG99" s="151"/>
      <c r="QOH99" s="151"/>
      <c r="QOI99" s="151"/>
      <c r="QOJ99" s="151"/>
      <c r="QOK99" s="151"/>
      <c r="QOL99" s="151"/>
      <c r="QOM99" s="151"/>
      <c r="QON99" s="151"/>
      <c r="QOO99" s="151"/>
      <c r="QOP99" s="151"/>
      <c r="QOQ99" s="151"/>
      <c r="QOR99" s="151"/>
      <c r="QOS99" s="151"/>
      <c r="QOT99" s="151"/>
      <c r="QOU99" s="151"/>
      <c r="QOV99" s="151"/>
      <c r="QOW99" s="151"/>
      <c r="QOX99" s="151"/>
      <c r="QOY99" s="151"/>
      <c r="QOZ99" s="151"/>
      <c r="QPA99" s="151"/>
      <c r="QPB99" s="151"/>
      <c r="QPC99" s="151"/>
      <c r="QPD99" s="151"/>
      <c r="QPE99" s="151"/>
      <c r="QPF99" s="151"/>
      <c r="QPG99" s="151"/>
      <c r="QPH99" s="151"/>
      <c r="QPI99" s="151"/>
      <c r="QPJ99" s="151"/>
      <c r="QPK99" s="151"/>
      <c r="QPL99" s="151"/>
      <c r="QPM99" s="151"/>
      <c r="QPN99" s="151"/>
      <c r="QPO99" s="151"/>
      <c r="QPP99" s="151"/>
      <c r="QPQ99" s="151"/>
      <c r="QPR99" s="151"/>
      <c r="QPS99" s="151"/>
      <c r="QPT99" s="151"/>
      <c r="QPU99" s="151"/>
      <c r="QPV99" s="151"/>
      <c r="QPW99" s="151"/>
      <c r="QPX99" s="151"/>
      <c r="QPY99" s="151"/>
      <c r="QPZ99" s="151"/>
      <c r="QQA99" s="151"/>
      <c r="QQB99" s="151"/>
      <c r="QQC99" s="151"/>
      <c r="QQD99" s="151"/>
      <c r="QQE99" s="151"/>
      <c r="QQF99" s="151"/>
      <c r="QQG99" s="151"/>
      <c r="QQH99" s="151"/>
      <c r="QQI99" s="151"/>
      <c r="QQJ99" s="151"/>
      <c r="QQK99" s="151"/>
      <c r="QQL99" s="151"/>
      <c r="QQM99" s="151"/>
      <c r="QQN99" s="151"/>
      <c r="QQO99" s="151"/>
      <c r="QQP99" s="151"/>
      <c r="QQQ99" s="151"/>
      <c r="QQR99" s="151"/>
      <c r="QQS99" s="151"/>
      <c r="QQT99" s="151"/>
      <c r="QQU99" s="151"/>
      <c r="QQV99" s="151"/>
      <c r="QQW99" s="151"/>
      <c r="QQX99" s="151"/>
      <c r="QQY99" s="151"/>
      <c r="QQZ99" s="151"/>
      <c r="QRA99" s="151"/>
      <c r="QRB99" s="151"/>
      <c r="QRC99" s="151"/>
      <c r="QRD99" s="151"/>
      <c r="QRE99" s="151"/>
      <c r="QRF99" s="151"/>
      <c r="QRG99" s="151"/>
      <c r="QRH99" s="151"/>
      <c r="QRI99" s="151"/>
      <c r="QRJ99" s="151"/>
      <c r="QRK99" s="151"/>
      <c r="QRL99" s="151"/>
      <c r="QRM99" s="151"/>
      <c r="QRN99" s="151"/>
      <c r="QRO99" s="151"/>
      <c r="QRP99" s="151"/>
      <c r="QRQ99" s="151"/>
      <c r="QRR99" s="151"/>
      <c r="QRS99" s="151"/>
      <c r="QRT99" s="151"/>
      <c r="QRU99" s="151"/>
      <c r="QRV99" s="151"/>
      <c r="QRW99" s="151"/>
      <c r="QRX99" s="151"/>
      <c r="QRY99" s="151"/>
      <c r="QRZ99" s="151"/>
      <c r="QSA99" s="151"/>
      <c r="QSB99" s="151"/>
      <c r="QSC99" s="151"/>
      <c r="QSD99" s="151"/>
      <c r="QSE99" s="151"/>
      <c r="QSF99" s="151"/>
      <c r="QSG99" s="151"/>
      <c r="QSH99" s="151"/>
      <c r="QSI99" s="151"/>
      <c r="QSJ99" s="151"/>
      <c r="QSK99" s="151"/>
      <c r="QSL99" s="151"/>
      <c r="QSM99" s="151"/>
      <c r="QSN99" s="151"/>
      <c r="QSO99" s="151"/>
      <c r="QSP99" s="151"/>
      <c r="QSQ99" s="151"/>
      <c r="QSR99" s="151"/>
      <c r="QSS99" s="151"/>
      <c r="QST99" s="151"/>
      <c r="QSU99" s="151"/>
      <c r="QSV99" s="151"/>
      <c r="QSW99" s="151"/>
      <c r="QSX99" s="151"/>
      <c r="QSY99" s="151"/>
      <c r="QSZ99" s="151"/>
      <c r="QTA99" s="151"/>
      <c r="QTB99" s="151"/>
      <c r="QTC99" s="151"/>
      <c r="QTD99" s="151"/>
      <c r="QTE99" s="151"/>
      <c r="QTF99" s="151"/>
      <c r="QTG99" s="151"/>
      <c r="QTH99" s="151"/>
      <c r="QTI99" s="151"/>
      <c r="QTJ99" s="151"/>
      <c r="QTK99" s="151"/>
      <c r="QTL99" s="151"/>
      <c r="QTM99" s="151"/>
      <c r="QTN99" s="151"/>
      <c r="QTO99" s="151"/>
      <c r="QTP99" s="151"/>
      <c r="QTQ99" s="151"/>
      <c r="QTR99" s="151"/>
      <c r="QTS99" s="151"/>
      <c r="QTT99" s="151"/>
      <c r="QTU99" s="151"/>
      <c r="QTV99" s="151"/>
      <c r="QTW99" s="151"/>
      <c r="QTX99" s="151"/>
      <c r="QTY99" s="151"/>
      <c r="QTZ99" s="151"/>
      <c r="QUA99" s="151"/>
      <c r="QUB99" s="151"/>
      <c r="QUC99" s="151"/>
      <c r="QUD99" s="151"/>
      <c r="QUE99" s="151"/>
      <c r="QUF99" s="151"/>
      <c r="QUG99" s="151"/>
      <c r="QUH99" s="151"/>
      <c r="QUI99" s="151"/>
      <c r="QUJ99" s="151"/>
      <c r="QUK99" s="151"/>
      <c r="QUL99" s="151"/>
      <c r="QUM99" s="151"/>
      <c r="QUN99" s="151"/>
      <c r="QUO99" s="151"/>
      <c r="QUP99" s="151"/>
      <c r="QUQ99" s="151"/>
      <c r="QUR99" s="151"/>
      <c r="QUS99" s="151"/>
      <c r="QUT99" s="151"/>
      <c r="QUU99" s="151"/>
      <c r="QUV99" s="151"/>
      <c r="QUW99" s="151"/>
      <c r="QUX99" s="151"/>
      <c r="QUY99" s="151"/>
      <c r="QUZ99" s="151"/>
      <c r="QVA99" s="151"/>
      <c r="QVB99" s="151"/>
      <c r="QVC99" s="151"/>
      <c r="QVD99" s="151"/>
      <c r="QVE99" s="151"/>
      <c r="QVF99" s="151"/>
      <c r="QVG99" s="151"/>
      <c r="QVH99" s="151"/>
      <c r="QVI99" s="151"/>
      <c r="QVJ99" s="151"/>
      <c r="QVK99" s="151"/>
      <c r="QVL99" s="151"/>
      <c r="QVM99" s="151"/>
      <c r="QVN99" s="151"/>
      <c r="QVO99" s="151"/>
      <c r="QVP99" s="151"/>
      <c r="QVQ99" s="151"/>
      <c r="QVR99" s="151"/>
      <c r="QVS99" s="151"/>
      <c r="QVT99" s="151"/>
      <c r="QVU99" s="151"/>
      <c r="QVV99" s="151"/>
      <c r="QVW99" s="151"/>
      <c r="QVX99" s="151"/>
      <c r="QVY99" s="151"/>
      <c r="QVZ99" s="151"/>
      <c r="QWA99" s="151"/>
      <c r="QWB99" s="151"/>
      <c r="QWC99" s="151"/>
      <c r="QWD99" s="151"/>
      <c r="QWE99" s="151"/>
      <c r="QWF99" s="151"/>
      <c r="QWG99" s="151"/>
      <c r="QWH99" s="151"/>
      <c r="QWI99" s="151"/>
      <c r="QWJ99" s="151"/>
      <c r="QWK99" s="151"/>
      <c r="QWL99" s="151"/>
      <c r="QWM99" s="151"/>
      <c r="QWN99" s="151"/>
      <c r="QWO99" s="151"/>
      <c r="QWP99" s="151"/>
      <c r="QWQ99" s="151"/>
      <c r="QWR99" s="151"/>
      <c r="QWS99" s="151"/>
      <c r="QWT99" s="151"/>
      <c r="QWU99" s="151"/>
      <c r="QWV99" s="151"/>
      <c r="QWW99" s="151"/>
      <c r="QWX99" s="151"/>
      <c r="QWY99" s="151"/>
      <c r="QWZ99" s="151"/>
      <c r="QXA99" s="151"/>
      <c r="QXB99" s="151"/>
      <c r="QXC99" s="151"/>
      <c r="QXD99" s="151"/>
      <c r="QXE99" s="151"/>
      <c r="QXF99" s="151"/>
      <c r="QXG99" s="151"/>
      <c r="QXH99" s="151"/>
      <c r="QXI99" s="151"/>
      <c r="QXJ99" s="151"/>
      <c r="QXK99" s="151"/>
      <c r="QXL99" s="151"/>
      <c r="QXM99" s="151"/>
      <c r="QXN99" s="151"/>
      <c r="QXO99" s="151"/>
      <c r="QXP99" s="151"/>
      <c r="QXQ99" s="151"/>
      <c r="QXR99" s="151"/>
      <c r="QXS99" s="151"/>
      <c r="QXT99" s="151"/>
      <c r="QXU99" s="151"/>
      <c r="QXV99" s="151"/>
      <c r="QXW99" s="151"/>
      <c r="QXX99" s="151"/>
      <c r="QXY99" s="151"/>
      <c r="QXZ99" s="151"/>
      <c r="QYA99" s="151"/>
      <c r="QYB99" s="151"/>
      <c r="QYC99" s="151"/>
      <c r="QYD99" s="151"/>
      <c r="QYE99" s="151"/>
      <c r="QYF99" s="151"/>
      <c r="QYG99" s="151"/>
      <c r="QYH99" s="151"/>
      <c r="QYI99" s="151"/>
      <c r="QYJ99" s="151"/>
      <c r="QYK99" s="151"/>
      <c r="QYL99" s="151"/>
      <c r="QYM99" s="151"/>
      <c r="QYN99" s="151"/>
      <c r="QYO99" s="151"/>
      <c r="QYP99" s="151"/>
      <c r="QYQ99" s="151"/>
      <c r="QYR99" s="151"/>
      <c r="QYS99" s="151"/>
      <c r="QYT99" s="151"/>
      <c r="QYU99" s="151"/>
      <c r="QYV99" s="151"/>
      <c r="QYW99" s="151"/>
      <c r="QYX99" s="151"/>
      <c r="QYY99" s="151"/>
      <c r="QYZ99" s="151"/>
      <c r="QZA99" s="151"/>
      <c r="QZB99" s="151"/>
      <c r="QZC99" s="151"/>
      <c r="QZD99" s="151"/>
      <c r="QZE99" s="151"/>
      <c r="QZF99" s="151"/>
      <c r="QZG99" s="151"/>
      <c r="QZH99" s="151"/>
      <c r="QZI99" s="151"/>
      <c r="QZJ99" s="151"/>
      <c r="QZK99" s="151"/>
      <c r="QZL99" s="151"/>
      <c r="QZM99" s="151"/>
      <c r="QZN99" s="151"/>
      <c r="QZO99" s="151"/>
      <c r="QZP99" s="151"/>
      <c r="QZQ99" s="151"/>
      <c r="QZR99" s="151"/>
      <c r="QZS99" s="151"/>
      <c r="QZT99" s="151"/>
      <c r="QZU99" s="151"/>
      <c r="QZV99" s="151"/>
      <c r="QZW99" s="151"/>
      <c r="QZX99" s="151"/>
      <c r="QZY99" s="151"/>
      <c r="QZZ99" s="151"/>
      <c r="RAA99" s="151"/>
      <c r="RAB99" s="151"/>
      <c r="RAC99" s="151"/>
      <c r="RAD99" s="151"/>
      <c r="RAE99" s="151"/>
      <c r="RAF99" s="151"/>
      <c r="RAG99" s="151"/>
      <c r="RAH99" s="151"/>
      <c r="RAI99" s="151"/>
      <c r="RAJ99" s="151"/>
      <c r="RAK99" s="151"/>
      <c r="RAL99" s="151"/>
      <c r="RAM99" s="151"/>
      <c r="RAN99" s="151"/>
      <c r="RAO99" s="151"/>
      <c r="RAP99" s="151"/>
      <c r="RAQ99" s="151"/>
      <c r="RAR99" s="151"/>
      <c r="RAS99" s="151"/>
      <c r="RAT99" s="151"/>
      <c r="RAU99" s="151"/>
      <c r="RAV99" s="151"/>
      <c r="RAW99" s="151"/>
      <c r="RAX99" s="151"/>
      <c r="RAY99" s="151"/>
      <c r="RAZ99" s="151"/>
      <c r="RBA99" s="151"/>
      <c r="RBB99" s="151"/>
      <c r="RBC99" s="151"/>
      <c r="RBD99" s="151"/>
      <c r="RBE99" s="151"/>
      <c r="RBF99" s="151"/>
      <c r="RBG99" s="151"/>
      <c r="RBH99" s="151"/>
      <c r="RBI99" s="151"/>
      <c r="RBJ99" s="151"/>
      <c r="RBK99" s="151"/>
      <c r="RBL99" s="151"/>
      <c r="RBM99" s="151"/>
      <c r="RBN99" s="151"/>
      <c r="RBO99" s="151"/>
      <c r="RBP99" s="151"/>
      <c r="RBQ99" s="151"/>
      <c r="RBR99" s="151"/>
      <c r="RBS99" s="151"/>
      <c r="RBT99" s="151"/>
      <c r="RBU99" s="151"/>
      <c r="RBV99" s="151"/>
      <c r="RBW99" s="151"/>
      <c r="RBX99" s="151"/>
      <c r="RBY99" s="151"/>
      <c r="RBZ99" s="151"/>
      <c r="RCA99" s="151"/>
      <c r="RCB99" s="151"/>
      <c r="RCC99" s="151"/>
      <c r="RCD99" s="151"/>
      <c r="RCE99" s="151"/>
      <c r="RCF99" s="151"/>
      <c r="RCG99" s="151"/>
      <c r="RCH99" s="151"/>
      <c r="RCI99" s="151"/>
      <c r="RCJ99" s="151"/>
      <c r="RCK99" s="151"/>
      <c r="RCL99" s="151"/>
      <c r="RCM99" s="151"/>
      <c r="RCN99" s="151"/>
      <c r="RCO99" s="151"/>
      <c r="RCP99" s="151"/>
      <c r="RCQ99" s="151"/>
      <c r="RCR99" s="151"/>
      <c r="RCS99" s="151"/>
      <c r="RCT99" s="151"/>
      <c r="RCU99" s="151"/>
      <c r="RCV99" s="151"/>
      <c r="RCW99" s="151"/>
      <c r="RCX99" s="151"/>
      <c r="RCY99" s="151"/>
      <c r="RCZ99" s="151"/>
      <c r="RDA99" s="151"/>
      <c r="RDB99" s="151"/>
      <c r="RDC99" s="151"/>
      <c r="RDD99" s="151"/>
      <c r="RDE99" s="151"/>
      <c r="RDF99" s="151"/>
      <c r="RDG99" s="151"/>
      <c r="RDH99" s="151"/>
      <c r="RDI99" s="151"/>
      <c r="RDJ99" s="151"/>
      <c r="RDK99" s="151"/>
      <c r="RDL99" s="151"/>
      <c r="RDM99" s="151"/>
      <c r="RDN99" s="151"/>
      <c r="RDO99" s="151"/>
      <c r="RDP99" s="151"/>
      <c r="RDQ99" s="151"/>
      <c r="RDR99" s="151"/>
      <c r="RDS99" s="151"/>
      <c r="RDT99" s="151"/>
      <c r="RDU99" s="151"/>
      <c r="RDV99" s="151"/>
      <c r="RDW99" s="151"/>
      <c r="RDX99" s="151"/>
      <c r="RDY99" s="151"/>
      <c r="RDZ99" s="151"/>
      <c r="REA99" s="151"/>
      <c r="REB99" s="151"/>
      <c r="REC99" s="151"/>
      <c r="RED99" s="151"/>
      <c r="REE99" s="151"/>
      <c r="REF99" s="151"/>
      <c r="REG99" s="151"/>
      <c r="REH99" s="151"/>
      <c r="REI99" s="151"/>
      <c r="REJ99" s="151"/>
      <c r="REK99" s="151"/>
      <c r="REL99" s="151"/>
      <c r="REM99" s="151"/>
      <c r="REN99" s="151"/>
      <c r="REO99" s="151"/>
      <c r="REP99" s="151"/>
      <c r="REQ99" s="151"/>
      <c r="RER99" s="151"/>
      <c r="RES99" s="151"/>
      <c r="RET99" s="151"/>
      <c r="REU99" s="151"/>
      <c r="REV99" s="151"/>
      <c r="REW99" s="151"/>
      <c r="REX99" s="151"/>
      <c r="REY99" s="151"/>
      <c r="REZ99" s="151"/>
      <c r="RFA99" s="151"/>
      <c r="RFB99" s="151"/>
      <c r="RFC99" s="151"/>
      <c r="RFD99" s="151"/>
      <c r="RFE99" s="151"/>
      <c r="RFF99" s="151"/>
      <c r="RFG99" s="151"/>
      <c r="RFH99" s="151"/>
      <c r="RFI99" s="151"/>
      <c r="RFJ99" s="151"/>
      <c r="RFK99" s="151"/>
      <c r="RFL99" s="151"/>
      <c r="RFM99" s="151"/>
      <c r="RFN99" s="151"/>
      <c r="RFO99" s="151"/>
      <c r="RFP99" s="151"/>
      <c r="RFQ99" s="151"/>
      <c r="RFR99" s="151"/>
      <c r="RFS99" s="151"/>
      <c r="RFT99" s="151"/>
      <c r="RFU99" s="151"/>
      <c r="RFV99" s="151"/>
      <c r="RFW99" s="151"/>
      <c r="RFX99" s="151"/>
      <c r="RFY99" s="151"/>
      <c r="RFZ99" s="151"/>
      <c r="RGA99" s="151"/>
      <c r="RGB99" s="151"/>
      <c r="RGC99" s="151"/>
      <c r="RGD99" s="151"/>
      <c r="RGE99" s="151"/>
      <c r="RGF99" s="151"/>
      <c r="RGG99" s="151"/>
      <c r="RGH99" s="151"/>
      <c r="RGI99" s="151"/>
      <c r="RGJ99" s="151"/>
      <c r="RGK99" s="151"/>
      <c r="RGL99" s="151"/>
      <c r="RGM99" s="151"/>
      <c r="RGN99" s="151"/>
      <c r="RGO99" s="151"/>
      <c r="RGP99" s="151"/>
      <c r="RGQ99" s="151"/>
      <c r="RGR99" s="151"/>
      <c r="RGS99" s="151"/>
      <c r="RGT99" s="151"/>
      <c r="RGU99" s="151"/>
      <c r="RGV99" s="151"/>
      <c r="RGW99" s="151"/>
      <c r="RGX99" s="151"/>
      <c r="RGY99" s="151"/>
      <c r="RGZ99" s="151"/>
      <c r="RHA99" s="151"/>
      <c r="RHB99" s="151"/>
      <c r="RHC99" s="151"/>
      <c r="RHD99" s="151"/>
      <c r="RHE99" s="151"/>
      <c r="RHF99" s="151"/>
      <c r="RHG99" s="151"/>
      <c r="RHH99" s="151"/>
      <c r="RHI99" s="151"/>
      <c r="RHJ99" s="151"/>
      <c r="RHK99" s="151"/>
      <c r="RHL99" s="151"/>
      <c r="RHM99" s="151"/>
      <c r="RHN99" s="151"/>
      <c r="RHO99" s="151"/>
      <c r="RHP99" s="151"/>
      <c r="RHQ99" s="151"/>
      <c r="RHR99" s="151"/>
      <c r="RHS99" s="151"/>
      <c r="RHT99" s="151"/>
      <c r="RHU99" s="151"/>
      <c r="RHV99" s="151"/>
      <c r="RHW99" s="151"/>
      <c r="RHX99" s="151"/>
      <c r="RHY99" s="151"/>
      <c r="RHZ99" s="151"/>
      <c r="RIA99" s="151"/>
      <c r="RIB99" s="151"/>
      <c r="RIC99" s="151"/>
      <c r="RID99" s="151"/>
      <c r="RIE99" s="151"/>
      <c r="RIF99" s="151"/>
      <c r="RIG99" s="151"/>
      <c r="RIH99" s="151"/>
      <c r="RII99" s="151"/>
      <c r="RIJ99" s="151"/>
      <c r="RIK99" s="151"/>
      <c r="RIL99" s="151"/>
      <c r="RIM99" s="151"/>
      <c r="RIN99" s="151"/>
      <c r="RIO99" s="151"/>
      <c r="RIP99" s="151"/>
      <c r="RIQ99" s="151"/>
      <c r="RIR99" s="151"/>
      <c r="RIS99" s="151"/>
      <c r="RIT99" s="151"/>
      <c r="RIU99" s="151"/>
      <c r="RIV99" s="151"/>
      <c r="RIW99" s="151"/>
      <c r="RIX99" s="151"/>
      <c r="RIY99" s="151"/>
      <c r="RIZ99" s="151"/>
      <c r="RJA99" s="151"/>
      <c r="RJB99" s="151"/>
      <c r="RJC99" s="151"/>
      <c r="RJD99" s="151"/>
      <c r="RJE99" s="151"/>
      <c r="RJF99" s="151"/>
      <c r="RJG99" s="151"/>
      <c r="RJH99" s="151"/>
      <c r="RJI99" s="151"/>
      <c r="RJJ99" s="151"/>
      <c r="RJK99" s="151"/>
      <c r="RJL99" s="151"/>
      <c r="RJM99" s="151"/>
      <c r="RJN99" s="151"/>
      <c r="RJO99" s="151"/>
      <c r="RJP99" s="151"/>
      <c r="RJQ99" s="151"/>
      <c r="RJR99" s="151"/>
      <c r="RJS99" s="151"/>
      <c r="RJT99" s="151"/>
      <c r="RJU99" s="151"/>
      <c r="RJV99" s="151"/>
      <c r="RJW99" s="151"/>
      <c r="RJX99" s="151"/>
      <c r="RJY99" s="151"/>
      <c r="RJZ99" s="151"/>
      <c r="RKA99" s="151"/>
      <c r="RKB99" s="151"/>
      <c r="RKC99" s="151"/>
      <c r="RKD99" s="151"/>
      <c r="RKE99" s="151"/>
      <c r="RKF99" s="151"/>
      <c r="RKG99" s="151"/>
      <c r="RKH99" s="151"/>
      <c r="RKI99" s="151"/>
      <c r="RKJ99" s="151"/>
      <c r="RKK99" s="151"/>
      <c r="RKL99" s="151"/>
      <c r="RKM99" s="151"/>
      <c r="RKN99" s="151"/>
      <c r="RKO99" s="151"/>
      <c r="RKP99" s="151"/>
      <c r="RKQ99" s="151"/>
      <c r="RKR99" s="151"/>
      <c r="RKS99" s="151"/>
      <c r="RKT99" s="151"/>
      <c r="RKU99" s="151"/>
      <c r="RKV99" s="151"/>
      <c r="RKW99" s="151"/>
      <c r="RKX99" s="151"/>
      <c r="RKY99" s="151"/>
      <c r="RKZ99" s="151"/>
      <c r="RLA99" s="151"/>
      <c r="RLB99" s="151"/>
      <c r="RLC99" s="151"/>
      <c r="RLD99" s="151"/>
      <c r="RLE99" s="151"/>
      <c r="RLF99" s="151"/>
      <c r="RLG99" s="151"/>
      <c r="RLH99" s="151"/>
      <c r="RLI99" s="151"/>
      <c r="RLJ99" s="151"/>
      <c r="RLK99" s="151"/>
      <c r="RLL99" s="151"/>
      <c r="RLM99" s="151"/>
      <c r="RLN99" s="151"/>
      <c r="RLO99" s="151"/>
      <c r="RLP99" s="151"/>
      <c r="RLQ99" s="151"/>
      <c r="RLR99" s="151"/>
      <c r="RLS99" s="151"/>
      <c r="RLT99" s="151"/>
      <c r="RLU99" s="151"/>
      <c r="RLV99" s="151"/>
      <c r="RLW99" s="151"/>
      <c r="RLX99" s="151"/>
      <c r="RLY99" s="151"/>
      <c r="RLZ99" s="151"/>
      <c r="RMA99" s="151"/>
      <c r="RMB99" s="151"/>
      <c r="RMC99" s="151"/>
      <c r="RMD99" s="151"/>
      <c r="RME99" s="151"/>
      <c r="RMF99" s="151"/>
      <c r="RMG99" s="151"/>
      <c r="RMH99" s="151"/>
      <c r="RMI99" s="151"/>
      <c r="RMJ99" s="151"/>
      <c r="RMK99" s="151"/>
      <c r="RML99" s="151"/>
      <c r="RMM99" s="151"/>
      <c r="RMN99" s="151"/>
      <c r="RMO99" s="151"/>
      <c r="RMP99" s="151"/>
      <c r="RMQ99" s="151"/>
      <c r="RMR99" s="151"/>
      <c r="RMS99" s="151"/>
      <c r="RMT99" s="151"/>
      <c r="RMU99" s="151"/>
      <c r="RMV99" s="151"/>
      <c r="RMW99" s="151"/>
      <c r="RMX99" s="151"/>
      <c r="RMY99" s="151"/>
      <c r="RMZ99" s="151"/>
      <c r="RNA99" s="151"/>
      <c r="RNB99" s="151"/>
      <c r="RNC99" s="151"/>
      <c r="RND99" s="151"/>
      <c r="RNE99" s="151"/>
      <c r="RNF99" s="151"/>
      <c r="RNG99" s="151"/>
      <c r="RNH99" s="151"/>
      <c r="RNI99" s="151"/>
      <c r="RNJ99" s="151"/>
      <c r="RNK99" s="151"/>
      <c r="RNL99" s="151"/>
      <c r="RNM99" s="151"/>
      <c r="RNN99" s="151"/>
      <c r="RNO99" s="151"/>
      <c r="RNP99" s="151"/>
      <c r="RNQ99" s="151"/>
      <c r="RNR99" s="151"/>
      <c r="RNS99" s="151"/>
      <c r="RNT99" s="151"/>
      <c r="RNU99" s="151"/>
      <c r="RNV99" s="151"/>
      <c r="RNW99" s="151"/>
      <c r="RNX99" s="151"/>
      <c r="RNY99" s="151"/>
      <c r="RNZ99" s="151"/>
      <c r="ROA99" s="151"/>
      <c r="ROB99" s="151"/>
      <c r="ROC99" s="151"/>
      <c r="ROD99" s="151"/>
      <c r="ROE99" s="151"/>
      <c r="ROF99" s="151"/>
      <c r="ROG99" s="151"/>
      <c r="ROH99" s="151"/>
      <c r="ROI99" s="151"/>
      <c r="ROJ99" s="151"/>
      <c r="ROK99" s="151"/>
      <c r="ROL99" s="151"/>
      <c r="ROM99" s="151"/>
      <c r="RON99" s="151"/>
      <c r="ROO99" s="151"/>
      <c r="ROP99" s="151"/>
      <c r="ROQ99" s="151"/>
      <c r="ROR99" s="151"/>
      <c r="ROS99" s="151"/>
      <c r="ROT99" s="151"/>
      <c r="ROU99" s="151"/>
      <c r="ROV99" s="151"/>
      <c r="ROW99" s="151"/>
      <c r="ROX99" s="151"/>
      <c r="ROY99" s="151"/>
      <c r="ROZ99" s="151"/>
      <c r="RPA99" s="151"/>
      <c r="RPB99" s="151"/>
      <c r="RPC99" s="151"/>
      <c r="RPD99" s="151"/>
      <c r="RPE99" s="151"/>
      <c r="RPF99" s="151"/>
      <c r="RPG99" s="151"/>
      <c r="RPH99" s="151"/>
      <c r="RPI99" s="151"/>
      <c r="RPJ99" s="151"/>
      <c r="RPK99" s="151"/>
      <c r="RPL99" s="151"/>
      <c r="RPM99" s="151"/>
      <c r="RPN99" s="151"/>
      <c r="RPO99" s="151"/>
      <c r="RPP99" s="151"/>
      <c r="RPQ99" s="151"/>
      <c r="RPR99" s="151"/>
      <c r="RPS99" s="151"/>
      <c r="RPT99" s="151"/>
      <c r="RPU99" s="151"/>
      <c r="RPV99" s="151"/>
      <c r="RPW99" s="151"/>
      <c r="RPX99" s="151"/>
      <c r="RPY99" s="151"/>
      <c r="RPZ99" s="151"/>
      <c r="RQA99" s="151"/>
      <c r="RQB99" s="151"/>
      <c r="RQC99" s="151"/>
      <c r="RQD99" s="151"/>
      <c r="RQE99" s="151"/>
      <c r="RQF99" s="151"/>
      <c r="RQG99" s="151"/>
      <c r="RQH99" s="151"/>
      <c r="RQI99" s="151"/>
      <c r="RQJ99" s="151"/>
      <c r="RQK99" s="151"/>
      <c r="RQL99" s="151"/>
      <c r="RQM99" s="151"/>
      <c r="RQN99" s="151"/>
      <c r="RQO99" s="151"/>
      <c r="RQP99" s="151"/>
      <c r="RQQ99" s="151"/>
      <c r="RQR99" s="151"/>
      <c r="RQS99" s="151"/>
      <c r="RQT99" s="151"/>
      <c r="RQU99" s="151"/>
      <c r="RQV99" s="151"/>
      <c r="RQW99" s="151"/>
      <c r="RQX99" s="151"/>
      <c r="RQY99" s="151"/>
      <c r="RQZ99" s="151"/>
      <c r="RRA99" s="151"/>
      <c r="RRB99" s="151"/>
      <c r="RRC99" s="151"/>
      <c r="RRD99" s="151"/>
      <c r="RRE99" s="151"/>
      <c r="RRF99" s="151"/>
      <c r="RRG99" s="151"/>
      <c r="RRH99" s="151"/>
      <c r="RRI99" s="151"/>
      <c r="RRJ99" s="151"/>
      <c r="RRK99" s="151"/>
      <c r="RRL99" s="151"/>
      <c r="RRM99" s="151"/>
      <c r="RRN99" s="151"/>
      <c r="RRO99" s="151"/>
      <c r="RRP99" s="151"/>
      <c r="RRQ99" s="151"/>
      <c r="RRR99" s="151"/>
      <c r="RRS99" s="151"/>
      <c r="RRT99" s="151"/>
      <c r="RRU99" s="151"/>
      <c r="RRV99" s="151"/>
      <c r="RRW99" s="151"/>
      <c r="RRX99" s="151"/>
      <c r="RRY99" s="151"/>
      <c r="RRZ99" s="151"/>
      <c r="RSA99" s="151"/>
      <c r="RSB99" s="151"/>
      <c r="RSC99" s="151"/>
      <c r="RSD99" s="151"/>
      <c r="RSE99" s="151"/>
      <c r="RSF99" s="151"/>
      <c r="RSG99" s="151"/>
      <c r="RSH99" s="151"/>
      <c r="RSI99" s="151"/>
      <c r="RSJ99" s="151"/>
      <c r="RSK99" s="151"/>
      <c r="RSL99" s="151"/>
      <c r="RSM99" s="151"/>
      <c r="RSN99" s="151"/>
      <c r="RSO99" s="151"/>
      <c r="RSP99" s="151"/>
      <c r="RSQ99" s="151"/>
      <c r="RSR99" s="151"/>
      <c r="RSS99" s="151"/>
      <c r="RST99" s="151"/>
      <c r="RSU99" s="151"/>
      <c r="RSV99" s="151"/>
      <c r="RSW99" s="151"/>
      <c r="RSX99" s="151"/>
      <c r="RSY99" s="151"/>
      <c r="RSZ99" s="151"/>
      <c r="RTA99" s="151"/>
      <c r="RTB99" s="151"/>
      <c r="RTC99" s="151"/>
      <c r="RTD99" s="151"/>
      <c r="RTE99" s="151"/>
      <c r="RTF99" s="151"/>
      <c r="RTG99" s="151"/>
      <c r="RTH99" s="151"/>
      <c r="RTI99" s="151"/>
      <c r="RTJ99" s="151"/>
      <c r="RTK99" s="151"/>
      <c r="RTL99" s="151"/>
      <c r="RTM99" s="151"/>
      <c r="RTN99" s="151"/>
      <c r="RTO99" s="151"/>
      <c r="RTP99" s="151"/>
      <c r="RTQ99" s="151"/>
      <c r="RTR99" s="151"/>
      <c r="RTS99" s="151"/>
      <c r="RTT99" s="151"/>
      <c r="RTU99" s="151"/>
      <c r="RTV99" s="151"/>
      <c r="RTW99" s="151"/>
      <c r="RTX99" s="151"/>
      <c r="RTY99" s="151"/>
      <c r="RTZ99" s="151"/>
      <c r="RUA99" s="151"/>
      <c r="RUB99" s="151"/>
      <c r="RUC99" s="151"/>
      <c r="RUD99" s="151"/>
      <c r="RUE99" s="151"/>
      <c r="RUF99" s="151"/>
      <c r="RUG99" s="151"/>
      <c r="RUH99" s="151"/>
      <c r="RUI99" s="151"/>
      <c r="RUJ99" s="151"/>
      <c r="RUK99" s="151"/>
      <c r="RUL99" s="151"/>
      <c r="RUM99" s="151"/>
      <c r="RUN99" s="151"/>
      <c r="RUO99" s="151"/>
      <c r="RUP99" s="151"/>
      <c r="RUQ99" s="151"/>
      <c r="RUR99" s="151"/>
      <c r="RUS99" s="151"/>
      <c r="RUT99" s="151"/>
      <c r="RUU99" s="151"/>
      <c r="RUV99" s="151"/>
      <c r="RUW99" s="151"/>
      <c r="RUX99" s="151"/>
      <c r="RUY99" s="151"/>
      <c r="RUZ99" s="151"/>
      <c r="RVA99" s="151"/>
      <c r="RVB99" s="151"/>
      <c r="RVC99" s="151"/>
      <c r="RVD99" s="151"/>
      <c r="RVE99" s="151"/>
      <c r="RVF99" s="151"/>
      <c r="RVG99" s="151"/>
      <c r="RVH99" s="151"/>
      <c r="RVI99" s="151"/>
      <c r="RVJ99" s="151"/>
      <c r="RVK99" s="151"/>
      <c r="RVL99" s="151"/>
      <c r="RVM99" s="151"/>
      <c r="RVN99" s="151"/>
      <c r="RVO99" s="151"/>
      <c r="RVP99" s="151"/>
      <c r="RVQ99" s="151"/>
      <c r="RVR99" s="151"/>
      <c r="RVS99" s="151"/>
      <c r="RVT99" s="151"/>
      <c r="RVU99" s="151"/>
      <c r="RVV99" s="151"/>
      <c r="RVW99" s="151"/>
      <c r="RVX99" s="151"/>
      <c r="RVY99" s="151"/>
      <c r="RVZ99" s="151"/>
      <c r="RWA99" s="151"/>
      <c r="RWB99" s="151"/>
      <c r="RWC99" s="151"/>
      <c r="RWD99" s="151"/>
      <c r="RWE99" s="151"/>
      <c r="RWF99" s="151"/>
      <c r="RWG99" s="151"/>
      <c r="RWH99" s="151"/>
      <c r="RWI99" s="151"/>
      <c r="RWJ99" s="151"/>
      <c r="RWK99" s="151"/>
      <c r="RWL99" s="151"/>
      <c r="RWM99" s="151"/>
      <c r="RWN99" s="151"/>
      <c r="RWO99" s="151"/>
      <c r="RWP99" s="151"/>
      <c r="RWQ99" s="151"/>
      <c r="RWR99" s="151"/>
      <c r="RWS99" s="151"/>
      <c r="RWT99" s="151"/>
      <c r="RWU99" s="151"/>
      <c r="RWV99" s="151"/>
      <c r="RWW99" s="151"/>
      <c r="RWX99" s="151"/>
      <c r="RWY99" s="151"/>
      <c r="RWZ99" s="151"/>
      <c r="RXA99" s="151"/>
      <c r="RXB99" s="151"/>
      <c r="RXC99" s="151"/>
      <c r="RXD99" s="151"/>
      <c r="RXE99" s="151"/>
      <c r="RXF99" s="151"/>
      <c r="RXG99" s="151"/>
      <c r="RXH99" s="151"/>
      <c r="RXI99" s="151"/>
      <c r="RXJ99" s="151"/>
      <c r="RXK99" s="151"/>
      <c r="RXL99" s="151"/>
      <c r="RXM99" s="151"/>
      <c r="RXN99" s="151"/>
      <c r="RXO99" s="151"/>
      <c r="RXP99" s="151"/>
      <c r="RXQ99" s="151"/>
      <c r="RXR99" s="151"/>
      <c r="RXS99" s="151"/>
      <c r="RXT99" s="151"/>
      <c r="RXU99" s="151"/>
      <c r="RXV99" s="151"/>
      <c r="RXW99" s="151"/>
      <c r="RXX99" s="151"/>
      <c r="RXY99" s="151"/>
      <c r="RXZ99" s="151"/>
      <c r="RYA99" s="151"/>
      <c r="RYB99" s="151"/>
      <c r="RYC99" s="151"/>
      <c r="RYD99" s="151"/>
      <c r="RYE99" s="151"/>
      <c r="RYF99" s="151"/>
      <c r="RYG99" s="151"/>
      <c r="RYH99" s="151"/>
      <c r="RYI99" s="151"/>
      <c r="RYJ99" s="151"/>
      <c r="RYK99" s="151"/>
      <c r="RYL99" s="151"/>
      <c r="RYM99" s="151"/>
      <c r="RYN99" s="151"/>
      <c r="RYO99" s="151"/>
      <c r="RYP99" s="151"/>
      <c r="RYQ99" s="151"/>
      <c r="RYR99" s="151"/>
      <c r="RYS99" s="151"/>
      <c r="RYT99" s="151"/>
      <c r="RYU99" s="151"/>
      <c r="RYV99" s="151"/>
      <c r="RYW99" s="151"/>
      <c r="RYX99" s="151"/>
      <c r="RYY99" s="151"/>
      <c r="RYZ99" s="151"/>
      <c r="RZA99" s="151"/>
      <c r="RZB99" s="151"/>
      <c r="RZC99" s="151"/>
      <c r="RZD99" s="151"/>
      <c r="RZE99" s="151"/>
      <c r="RZF99" s="151"/>
      <c r="RZG99" s="151"/>
      <c r="RZH99" s="151"/>
      <c r="RZI99" s="151"/>
      <c r="RZJ99" s="151"/>
      <c r="RZK99" s="151"/>
      <c r="RZL99" s="151"/>
      <c r="RZM99" s="151"/>
      <c r="RZN99" s="151"/>
      <c r="RZO99" s="151"/>
      <c r="RZP99" s="151"/>
      <c r="RZQ99" s="151"/>
      <c r="RZR99" s="151"/>
      <c r="RZS99" s="151"/>
      <c r="RZT99" s="151"/>
      <c r="RZU99" s="151"/>
      <c r="RZV99" s="151"/>
      <c r="RZW99" s="151"/>
      <c r="RZX99" s="151"/>
      <c r="RZY99" s="151"/>
      <c r="RZZ99" s="151"/>
      <c r="SAA99" s="151"/>
      <c r="SAB99" s="151"/>
      <c r="SAC99" s="151"/>
      <c r="SAD99" s="151"/>
      <c r="SAE99" s="151"/>
      <c r="SAF99" s="151"/>
      <c r="SAG99" s="151"/>
      <c r="SAH99" s="151"/>
      <c r="SAI99" s="151"/>
      <c r="SAJ99" s="151"/>
      <c r="SAK99" s="151"/>
      <c r="SAL99" s="151"/>
      <c r="SAM99" s="151"/>
      <c r="SAN99" s="151"/>
      <c r="SAO99" s="151"/>
      <c r="SAP99" s="151"/>
      <c r="SAQ99" s="151"/>
      <c r="SAR99" s="151"/>
      <c r="SAS99" s="151"/>
      <c r="SAT99" s="151"/>
      <c r="SAU99" s="151"/>
      <c r="SAV99" s="151"/>
      <c r="SAW99" s="151"/>
      <c r="SAX99" s="151"/>
      <c r="SAY99" s="151"/>
      <c r="SAZ99" s="151"/>
      <c r="SBA99" s="151"/>
      <c r="SBB99" s="151"/>
      <c r="SBC99" s="151"/>
      <c r="SBD99" s="151"/>
      <c r="SBE99" s="151"/>
      <c r="SBF99" s="151"/>
      <c r="SBG99" s="151"/>
      <c r="SBH99" s="151"/>
      <c r="SBI99" s="151"/>
      <c r="SBJ99" s="151"/>
      <c r="SBK99" s="151"/>
      <c r="SBL99" s="151"/>
      <c r="SBM99" s="151"/>
      <c r="SBN99" s="151"/>
      <c r="SBO99" s="151"/>
      <c r="SBP99" s="151"/>
      <c r="SBQ99" s="151"/>
      <c r="SBR99" s="151"/>
      <c r="SBS99" s="151"/>
      <c r="SBT99" s="151"/>
      <c r="SBU99" s="151"/>
      <c r="SBV99" s="151"/>
      <c r="SBW99" s="151"/>
      <c r="SBX99" s="151"/>
      <c r="SBY99" s="151"/>
      <c r="SBZ99" s="151"/>
      <c r="SCA99" s="151"/>
      <c r="SCB99" s="151"/>
      <c r="SCC99" s="151"/>
      <c r="SCD99" s="151"/>
      <c r="SCE99" s="151"/>
      <c r="SCF99" s="151"/>
      <c r="SCG99" s="151"/>
      <c r="SCH99" s="151"/>
      <c r="SCI99" s="151"/>
      <c r="SCJ99" s="151"/>
      <c r="SCK99" s="151"/>
      <c r="SCL99" s="151"/>
      <c r="SCM99" s="151"/>
      <c r="SCN99" s="151"/>
      <c r="SCO99" s="151"/>
      <c r="SCP99" s="151"/>
      <c r="SCQ99" s="151"/>
      <c r="SCR99" s="151"/>
      <c r="SCS99" s="151"/>
      <c r="SCT99" s="151"/>
      <c r="SCU99" s="151"/>
      <c r="SCV99" s="151"/>
      <c r="SCW99" s="151"/>
      <c r="SCX99" s="151"/>
      <c r="SCY99" s="151"/>
      <c r="SCZ99" s="151"/>
      <c r="SDA99" s="151"/>
      <c r="SDB99" s="151"/>
      <c r="SDC99" s="151"/>
      <c r="SDD99" s="151"/>
      <c r="SDE99" s="151"/>
      <c r="SDF99" s="151"/>
      <c r="SDG99" s="151"/>
      <c r="SDH99" s="151"/>
      <c r="SDI99" s="151"/>
      <c r="SDJ99" s="151"/>
      <c r="SDK99" s="151"/>
      <c r="SDL99" s="151"/>
      <c r="SDM99" s="151"/>
      <c r="SDN99" s="151"/>
      <c r="SDO99" s="151"/>
      <c r="SDP99" s="151"/>
      <c r="SDQ99" s="151"/>
      <c r="SDR99" s="151"/>
      <c r="SDS99" s="151"/>
      <c r="SDT99" s="151"/>
      <c r="SDU99" s="151"/>
      <c r="SDV99" s="151"/>
      <c r="SDW99" s="151"/>
      <c r="SDX99" s="151"/>
      <c r="SDY99" s="151"/>
      <c r="SDZ99" s="151"/>
      <c r="SEA99" s="151"/>
      <c r="SEB99" s="151"/>
      <c r="SEC99" s="151"/>
      <c r="SED99" s="151"/>
      <c r="SEE99" s="151"/>
      <c r="SEF99" s="151"/>
      <c r="SEG99" s="151"/>
      <c r="SEH99" s="151"/>
      <c r="SEI99" s="151"/>
      <c r="SEJ99" s="151"/>
      <c r="SEK99" s="151"/>
      <c r="SEL99" s="151"/>
      <c r="SEM99" s="151"/>
      <c r="SEN99" s="151"/>
      <c r="SEO99" s="151"/>
      <c r="SEP99" s="151"/>
      <c r="SEQ99" s="151"/>
      <c r="SER99" s="151"/>
      <c r="SES99" s="151"/>
      <c r="SET99" s="151"/>
      <c r="SEU99" s="151"/>
      <c r="SEV99" s="151"/>
      <c r="SEW99" s="151"/>
      <c r="SEX99" s="151"/>
      <c r="SEY99" s="151"/>
      <c r="SEZ99" s="151"/>
      <c r="SFA99" s="151"/>
      <c r="SFB99" s="151"/>
      <c r="SFC99" s="151"/>
      <c r="SFD99" s="151"/>
      <c r="SFE99" s="151"/>
      <c r="SFF99" s="151"/>
      <c r="SFG99" s="151"/>
      <c r="SFH99" s="151"/>
      <c r="SFI99" s="151"/>
      <c r="SFJ99" s="151"/>
      <c r="SFK99" s="151"/>
      <c r="SFL99" s="151"/>
      <c r="SFM99" s="151"/>
      <c r="SFN99" s="151"/>
      <c r="SFO99" s="151"/>
      <c r="SFP99" s="151"/>
      <c r="SFQ99" s="151"/>
      <c r="SFR99" s="151"/>
      <c r="SFS99" s="151"/>
      <c r="SFT99" s="151"/>
      <c r="SFU99" s="151"/>
      <c r="SFV99" s="151"/>
      <c r="SFW99" s="151"/>
      <c r="SFX99" s="151"/>
      <c r="SFY99" s="151"/>
      <c r="SFZ99" s="151"/>
      <c r="SGA99" s="151"/>
      <c r="SGB99" s="151"/>
      <c r="SGC99" s="151"/>
      <c r="SGD99" s="151"/>
      <c r="SGE99" s="151"/>
      <c r="SGF99" s="151"/>
      <c r="SGG99" s="151"/>
      <c r="SGH99" s="151"/>
      <c r="SGI99" s="151"/>
      <c r="SGJ99" s="151"/>
      <c r="SGK99" s="151"/>
      <c r="SGL99" s="151"/>
      <c r="SGM99" s="151"/>
      <c r="SGN99" s="151"/>
      <c r="SGO99" s="151"/>
      <c r="SGP99" s="151"/>
      <c r="SGQ99" s="151"/>
      <c r="SGR99" s="151"/>
      <c r="SGS99" s="151"/>
      <c r="SGT99" s="151"/>
      <c r="SGU99" s="151"/>
      <c r="SGV99" s="151"/>
      <c r="SGW99" s="151"/>
      <c r="SGX99" s="151"/>
      <c r="SGY99" s="151"/>
      <c r="SGZ99" s="151"/>
      <c r="SHA99" s="151"/>
      <c r="SHB99" s="151"/>
      <c r="SHC99" s="151"/>
      <c r="SHD99" s="151"/>
      <c r="SHE99" s="151"/>
      <c r="SHF99" s="151"/>
      <c r="SHG99" s="151"/>
      <c r="SHH99" s="151"/>
      <c r="SHI99" s="151"/>
      <c r="SHJ99" s="151"/>
      <c r="SHK99" s="151"/>
      <c r="SHL99" s="151"/>
      <c r="SHM99" s="151"/>
      <c r="SHN99" s="151"/>
      <c r="SHO99" s="151"/>
      <c r="SHP99" s="151"/>
      <c r="SHQ99" s="151"/>
      <c r="SHR99" s="151"/>
      <c r="SHS99" s="151"/>
      <c r="SHT99" s="151"/>
      <c r="SHU99" s="151"/>
      <c r="SHV99" s="151"/>
      <c r="SHW99" s="151"/>
      <c r="SHX99" s="151"/>
      <c r="SHY99" s="151"/>
      <c r="SHZ99" s="151"/>
      <c r="SIA99" s="151"/>
      <c r="SIB99" s="151"/>
      <c r="SIC99" s="151"/>
      <c r="SID99" s="151"/>
      <c r="SIE99" s="151"/>
      <c r="SIF99" s="151"/>
      <c r="SIG99" s="151"/>
      <c r="SIH99" s="151"/>
      <c r="SII99" s="151"/>
      <c r="SIJ99" s="151"/>
      <c r="SIK99" s="151"/>
      <c r="SIL99" s="151"/>
      <c r="SIM99" s="151"/>
      <c r="SIN99" s="151"/>
      <c r="SIO99" s="151"/>
      <c r="SIP99" s="151"/>
      <c r="SIQ99" s="151"/>
      <c r="SIR99" s="151"/>
      <c r="SIS99" s="151"/>
      <c r="SIT99" s="151"/>
      <c r="SIU99" s="151"/>
      <c r="SIV99" s="151"/>
      <c r="SIW99" s="151"/>
      <c r="SIX99" s="151"/>
      <c r="SIY99" s="151"/>
      <c r="SIZ99" s="151"/>
      <c r="SJA99" s="151"/>
      <c r="SJB99" s="151"/>
      <c r="SJC99" s="151"/>
      <c r="SJD99" s="151"/>
      <c r="SJE99" s="151"/>
      <c r="SJF99" s="151"/>
      <c r="SJG99" s="151"/>
      <c r="SJH99" s="151"/>
      <c r="SJI99" s="151"/>
      <c r="SJJ99" s="151"/>
      <c r="SJK99" s="151"/>
      <c r="SJL99" s="151"/>
      <c r="SJM99" s="151"/>
      <c r="SJN99" s="151"/>
      <c r="SJO99" s="151"/>
      <c r="SJP99" s="151"/>
      <c r="SJQ99" s="151"/>
      <c r="SJR99" s="151"/>
      <c r="SJS99" s="151"/>
      <c r="SJT99" s="151"/>
      <c r="SJU99" s="151"/>
      <c r="SJV99" s="151"/>
      <c r="SJW99" s="151"/>
      <c r="SJX99" s="151"/>
      <c r="SJY99" s="151"/>
      <c r="SJZ99" s="151"/>
      <c r="SKA99" s="151"/>
      <c r="SKB99" s="151"/>
      <c r="SKC99" s="151"/>
      <c r="SKD99" s="151"/>
      <c r="SKE99" s="151"/>
      <c r="SKF99" s="151"/>
      <c r="SKG99" s="151"/>
      <c r="SKH99" s="151"/>
      <c r="SKI99" s="151"/>
      <c r="SKJ99" s="151"/>
      <c r="SKK99" s="151"/>
      <c r="SKL99" s="151"/>
      <c r="SKM99" s="151"/>
      <c r="SKN99" s="151"/>
      <c r="SKO99" s="151"/>
      <c r="SKP99" s="151"/>
      <c r="SKQ99" s="151"/>
      <c r="SKR99" s="151"/>
      <c r="SKS99" s="151"/>
      <c r="SKT99" s="151"/>
      <c r="SKU99" s="151"/>
      <c r="SKV99" s="151"/>
      <c r="SKW99" s="151"/>
      <c r="SKX99" s="151"/>
      <c r="SKY99" s="151"/>
      <c r="SKZ99" s="151"/>
      <c r="SLA99" s="151"/>
      <c r="SLB99" s="151"/>
      <c r="SLC99" s="151"/>
      <c r="SLD99" s="151"/>
      <c r="SLE99" s="151"/>
      <c r="SLF99" s="151"/>
      <c r="SLG99" s="151"/>
      <c r="SLH99" s="151"/>
      <c r="SLI99" s="151"/>
      <c r="SLJ99" s="151"/>
      <c r="SLK99" s="151"/>
      <c r="SLL99" s="151"/>
      <c r="SLM99" s="151"/>
      <c r="SLN99" s="151"/>
      <c r="SLO99" s="151"/>
      <c r="SLP99" s="151"/>
      <c r="SLQ99" s="151"/>
      <c r="SLR99" s="151"/>
      <c r="SLS99" s="151"/>
      <c r="SLT99" s="151"/>
      <c r="SLU99" s="151"/>
      <c r="SLV99" s="151"/>
      <c r="SLW99" s="151"/>
      <c r="SLX99" s="151"/>
      <c r="SLY99" s="151"/>
      <c r="SLZ99" s="151"/>
      <c r="SMA99" s="151"/>
      <c r="SMB99" s="151"/>
      <c r="SMC99" s="151"/>
      <c r="SMD99" s="151"/>
      <c r="SME99" s="151"/>
      <c r="SMF99" s="151"/>
      <c r="SMG99" s="151"/>
      <c r="SMH99" s="151"/>
      <c r="SMI99" s="151"/>
      <c r="SMJ99" s="151"/>
      <c r="SMK99" s="151"/>
      <c r="SML99" s="151"/>
      <c r="SMM99" s="151"/>
      <c r="SMN99" s="151"/>
      <c r="SMO99" s="151"/>
      <c r="SMP99" s="151"/>
      <c r="SMQ99" s="151"/>
      <c r="SMR99" s="151"/>
      <c r="SMS99" s="151"/>
      <c r="SMT99" s="151"/>
      <c r="SMU99" s="151"/>
      <c r="SMV99" s="151"/>
      <c r="SMW99" s="151"/>
      <c r="SMX99" s="151"/>
      <c r="SMY99" s="151"/>
      <c r="SMZ99" s="151"/>
      <c r="SNA99" s="151"/>
      <c r="SNB99" s="151"/>
      <c r="SNC99" s="151"/>
      <c r="SND99" s="151"/>
      <c r="SNE99" s="151"/>
      <c r="SNF99" s="151"/>
      <c r="SNG99" s="151"/>
      <c r="SNH99" s="151"/>
      <c r="SNI99" s="151"/>
      <c r="SNJ99" s="151"/>
      <c r="SNK99" s="151"/>
      <c r="SNL99" s="151"/>
      <c r="SNM99" s="151"/>
      <c r="SNN99" s="151"/>
      <c r="SNO99" s="151"/>
      <c r="SNP99" s="151"/>
      <c r="SNQ99" s="151"/>
      <c r="SNR99" s="151"/>
      <c r="SNS99" s="151"/>
      <c r="SNT99" s="151"/>
      <c r="SNU99" s="151"/>
      <c r="SNV99" s="151"/>
      <c r="SNW99" s="151"/>
      <c r="SNX99" s="151"/>
      <c r="SNY99" s="151"/>
      <c r="SNZ99" s="151"/>
      <c r="SOA99" s="151"/>
      <c r="SOB99" s="151"/>
      <c r="SOC99" s="151"/>
      <c r="SOD99" s="151"/>
      <c r="SOE99" s="151"/>
      <c r="SOF99" s="151"/>
      <c r="SOG99" s="151"/>
      <c r="SOH99" s="151"/>
      <c r="SOI99" s="151"/>
      <c r="SOJ99" s="151"/>
      <c r="SOK99" s="151"/>
      <c r="SOL99" s="151"/>
      <c r="SOM99" s="151"/>
      <c r="SON99" s="151"/>
      <c r="SOO99" s="151"/>
      <c r="SOP99" s="151"/>
      <c r="SOQ99" s="151"/>
      <c r="SOR99" s="151"/>
      <c r="SOS99" s="151"/>
      <c r="SOT99" s="151"/>
      <c r="SOU99" s="151"/>
      <c r="SOV99" s="151"/>
      <c r="SOW99" s="151"/>
      <c r="SOX99" s="151"/>
      <c r="SOY99" s="151"/>
      <c r="SOZ99" s="151"/>
      <c r="SPA99" s="151"/>
      <c r="SPB99" s="151"/>
      <c r="SPC99" s="151"/>
      <c r="SPD99" s="151"/>
      <c r="SPE99" s="151"/>
      <c r="SPF99" s="151"/>
      <c r="SPG99" s="151"/>
      <c r="SPH99" s="151"/>
      <c r="SPI99" s="151"/>
      <c r="SPJ99" s="151"/>
      <c r="SPK99" s="151"/>
      <c r="SPL99" s="151"/>
      <c r="SPM99" s="151"/>
      <c r="SPN99" s="151"/>
      <c r="SPO99" s="151"/>
      <c r="SPP99" s="151"/>
      <c r="SPQ99" s="151"/>
      <c r="SPR99" s="151"/>
      <c r="SPS99" s="151"/>
      <c r="SPT99" s="151"/>
      <c r="SPU99" s="151"/>
      <c r="SPV99" s="151"/>
      <c r="SPW99" s="151"/>
      <c r="SPX99" s="151"/>
      <c r="SPY99" s="151"/>
      <c r="SPZ99" s="151"/>
      <c r="SQA99" s="151"/>
      <c r="SQB99" s="151"/>
      <c r="SQC99" s="151"/>
      <c r="SQD99" s="151"/>
      <c r="SQE99" s="151"/>
      <c r="SQF99" s="151"/>
      <c r="SQG99" s="151"/>
      <c r="SQH99" s="151"/>
      <c r="SQI99" s="151"/>
      <c r="SQJ99" s="151"/>
      <c r="SQK99" s="151"/>
      <c r="SQL99" s="151"/>
      <c r="SQM99" s="151"/>
      <c r="SQN99" s="151"/>
      <c r="SQO99" s="151"/>
      <c r="SQP99" s="151"/>
      <c r="SQQ99" s="151"/>
      <c r="SQR99" s="151"/>
      <c r="SQS99" s="151"/>
      <c r="SQT99" s="151"/>
      <c r="SQU99" s="151"/>
      <c r="SQV99" s="151"/>
      <c r="SQW99" s="151"/>
      <c r="SQX99" s="151"/>
      <c r="SQY99" s="151"/>
      <c r="SQZ99" s="151"/>
      <c r="SRA99" s="151"/>
      <c r="SRB99" s="151"/>
      <c r="SRC99" s="151"/>
      <c r="SRD99" s="151"/>
      <c r="SRE99" s="151"/>
      <c r="SRF99" s="151"/>
      <c r="SRG99" s="151"/>
      <c r="SRH99" s="151"/>
      <c r="SRI99" s="151"/>
      <c r="SRJ99" s="151"/>
      <c r="SRK99" s="151"/>
      <c r="SRL99" s="151"/>
      <c r="SRM99" s="151"/>
      <c r="SRN99" s="151"/>
      <c r="SRO99" s="151"/>
      <c r="SRP99" s="151"/>
      <c r="SRQ99" s="151"/>
      <c r="SRR99" s="151"/>
      <c r="SRS99" s="151"/>
      <c r="SRT99" s="151"/>
      <c r="SRU99" s="151"/>
      <c r="SRV99" s="151"/>
      <c r="SRW99" s="151"/>
      <c r="SRX99" s="151"/>
      <c r="SRY99" s="151"/>
      <c r="SRZ99" s="151"/>
      <c r="SSA99" s="151"/>
      <c r="SSB99" s="151"/>
      <c r="SSC99" s="151"/>
      <c r="SSD99" s="151"/>
      <c r="SSE99" s="151"/>
      <c r="SSF99" s="151"/>
      <c r="SSG99" s="151"/>
      <c r="SSH99" s="151"/>
      <c r="SSI99" s="151"/>
      <c r="SSJ99" s="151"/>
      <c r="SSK99" s="151"/>
      <c r="SSL99" s="151"/>
      <c r="SSM99" s="151"/>
      <c r="SSN99" s="151"/>
      <c r="SSO99" s="151"/>
      <c r="SSP99" s="151"/>
      <c r="SSQ99" s="151"/>
      <c r="SSR99" s="151"/>
      <c r="SSS99" s="151"/>
      <c r="SST99" s="151"/>
      <c r="SSU99" s="151"/>
      <c r="SSV99" s="151"/>
      <c r="SSW99" s="151"/>
      <c r="SSX99" s="151"/>
      <c r="SSY99" s="151"/>
      <c r="SSZ99" s="151"/>
      <c r="STA99" s="151"/>
      <c r="STB99" s="151"/>
      <c r="STC99" s="151"/>
      <c r="STD99" s="151"/>
      <c r="STE99" s="151"/>
      <c r="STF99" s="151"/>
      <c r="STG99" s="151"/>
      <c r="STH99" s="151"/>
      <c r="STI99" s="151"/>
      <c r="STJ99" s="151"/>
      <c r="STK99" s="151"/>
      <c r="STL99" s="151"/>
      <c r="STM99" s="151"/>
      <c r="STN99" s="151"/>
      <c r="STO99" s="151"/>
      <c r="STP99" s="151"/>
      <c r="STQ99" s="151"/>
      <c r="STR99" s="151"/>
      <c r="STS99" s="151"/>
      <c r="STT99" s="151"/>
      <c r="STU99" s="151"/>
      <c r="STV99" s="151"/>
      <c r="STW99" s="151"/>
      <c r="STX99" s="151"/>
      <c r="STY99" s="151"/>
      <c r="STZ99" s="151"/>
      <c r="SUA99" s="151"/>
      <c r="SUB99" s="151"/>
      <c r="SUC99" s="151"/>
      <c r="SUD99" s="151"/>
      <c r="SUE99" s="151"/>
      <c r="SUF99" s="151"/>
      <c r="SUG99" s="151"/>
      <c r="SUH99" s="151"/>
      <c r="SUI99" s="151"/>
      <c r="SUJ99" s="151"/>
      <c r="SUK99" s="151"/>
      <c r="SUL99" s="151"/>
      <c r="SUM99" s="151"/>
      <c r="SUN99" s="151"/>
      <c r="SUO99" s="151"/>
      <c r="SUP99" s="151"/>
      <c r="SUQ99" s="151"/>
      <c r="SUR99" s="151"/>
      <c r="SUS99" s="151"/>
      <c r="SUT99" s="151"/>
      <c r="SUU99" s="151"/>
      <c r="SUV99" s="151"/>
      <c r="SUW99" s="151"/>
      <c r="SUX99" s="151"/>
      <c r="SUY99" s="151"/>
      <c r="SUZ99" s="151"/>
      <c r="SVA99" s="151"/>
      <c r="SVB99" s="151"/>
      <c r="SVC99" s="151"/>
      <c r="SVD99" s="151"/>
      <c r="SVE99" s="151"/>
      <c r="SVF99" s="151"/>
      <c r="SVG99" s="151"/>
      <c r="SVH99" s="151"/>
      <c r="SVI99" s="151"/>
      <c r="SVJ99" s="151"/>
      <c r="SVK99" s="151"/>
      <c r="SVL99" s="151"/>
      <c r="SVM99" s="151"/>
      <c r="SVN99" s="151"/>
      <c r="SVO99" s="151"/>
      <c r="SVP99" s="151"/>
      <c r="SVQ99" s="151"/>
      <c r="SVR99" s="151"/>
      <c r="SVS99" s="151"/>
      <c r="SVT99" s="151"/>
      <c r="SVU99" s="151"/>
      <c r="SVV99" s="151"/>
      <c r="SVW99" s="151"/>
      <c r="SVX99" s="151"/>
      <c r="SVY99" s="151"/>
      <c r="SVZ99" s="151"/>
      <c r="SWA99" s="151"/>
      <c r="SWB99" s="151"/>
      <c r="SWC99" s="151"/>
      <c r="SWD99" s="151"/>
      <c r="SWE99" s="151"/>
      <c r="SWF99" s="151"/>
      <c r="SWG99" s="151"/>
      <c r="SWH99" s="151"/>
      <c r="SWI99" s="151"/>
      <c r="SWJ99" s="151"/>
      <c r="SWK99" s="151"/>
      <c r="SWL99" s="151"/>
      <c r="SWM99" s="151"/>
      <c r="SWN99" s="151"/>
      <c r="SWO99" s="151"/>
      <c r="SWP99" s="151"/>
      <c r="SWQ99" s="151"/>
      <c r="SWR99" s="151"/>
      <c r="SWS99" s="151"/>
      <c r="SWT99" s="151"/>
      <c r="SWU99" s="151"/>
      <c r="SWV99" s="151"/>
      <c r="SWW99" s="151"/>
      <c r="SWX99" s="151"/>
      <c r="SWY99" s="151"/>
      <c r="SWZ99" s="151"/>
      <c r="SXA99" s="151"/>
      <c r="SXB99" s="151"/>
      <c r="SXC99" s="151"/>
      <c r="SXD99" s="151"/>
      <c r="SXE99" s="151"/>
      <c r="SXF99" s="151"/>
      <c r="SXG99" s="151"/>
      <c r="SXH99" s="151"/>
      <c r="SXI99" s="151"/>
      <c r="SXJ99" s="151"/>
      <c r="SXK99" s="151"/>
      <c r="SXL99" s="151"/>
      <c r="SXM99" s="151"/>
      <c r="SXN99" s="151"/>
      <c r="SXO99" s="151"/>
      <c r="SXP99" s="151"/>
      <c r="SXQ99" s="151"/>
      <c r="SXR99" s="151"/>
      <c r="SXS99" s="151"/>
      <c r="SXT99" s="151"/>
      <c r="SXU99" s="151"/>
      <c r="SXV99" s="151"/>
      <c r="SXW99" s="151"/>
      <c r="SXX99" s="151"/>
      <c r="SXY99" s="151"/>
      <c r="SXZ99" s="151"/>
      <c r="SYA99" s="151"/>
      <c r="SYB99" s="151"/>
      <c r="SYC99" s="151"/>
      <c r="SYD99" s="151"/>
      <c r="SYE99" s="151"/>
      <c r="SYF99" s="151"/>
      <c r="SYG99" s="151"/>
      <c r="SYH99" s="151"/>
      <c r="SYI99" s="151"/>
      <c r="SYJ99" s="151"/>
      <c r="SYK99" s="151"/>
      <c r="SYL99" s="151"/>
      <c r="SYM99" s="151"/>
      <c r="SYN99" s="151"/>
      <c r="SYO99" s="151"/>
      <c r="SYP99" s="151"/>
      <c r="SYQ99" s="151"/>
      <c r="SYR99" s="151"/>
      <c r="SYS99" s="151"/>
      <c r="SYT99" s="151"/>
      <c r="SYU99" s="151"/>
      <c r="SYV99" s="151"/>
      <c r="SYW99" s="151"/>
      <c r="SYX99" s="151"/>
      <c r="SYY99" s="151"/>
      <c r="SYZ99" s="151"/>
      <c r="SZA99" s="151"/>
      <c r="SZB99" s="151"/>
      <c r="SZC99" s="151"/>
      <c r="SZD99" s="151"/>
      <c r="SZE99" s="151"/>
      <c r="SZF99" s="151"/>
      <c r="SZG99" s="151"/>
      <c r="SZH99" s="151"/>
      <c r="SZI99" s="151"/>
      <c r="SZJ99" s="151"/>
      <c r="SZK99" s="151"/>
      <c r="SZL99" s="151"/>
      <c r="SZM99" s="151"/>
      <c r="SZN99" s="151"/>
      <c r="SZO99" s="151"/>
      <c r="SZP99" s="151"/>
      <c r="SZQ99" s="151"/>
      <c r="SZR99" s="151"/>
      <c r="SZS99" s="151"/>
      <c r="SZT99" s="151"/>
      <c r="SZU99" s="151"/>
      <c r="SZV99" s="151"/>
      <c r="SZW99" s="151"/>
      <c r="SZX99" s="151"/>
      <c r="SZY99" s="151"/>
      <c r="SZZ99" s="151"/>
      <c r="TAA99" s="151"/>
      <c r="TAB99" s="151"/>
      <c r="TAC99" s="151"/>
      <c r="TAD99" s="151"/>
      <c r="TAE99" s="151"/>
      <c r="TAF99" s="151"/>
      <c r="TAG99" s="151"/>
      <c r="TAH99" s="151"/>
      <c r="TAI99" s="151"/>
      <c r="TAJ99" s="151"/>
      <c r="TAK99" s="151"/>
      <c r="TAL99" s="151"/>
      <c r="TAM99" s="151"/>
      <c r="TAN99" s="151"/>
      <c r="TAO99" s="151"/>
      <c r="TAP99" s="151"/>
      <c r="TAQ99" s="151"/>
      <c r="TAR99" s="151"/>
      <c r="TAS99" s="151"/>
      <c r="TAT99" s="151"/>
      <c r="TAU99" s="151"/>
      <c r="TAV99" s="151"/>
      <c r="TAW99" s="151"/>
      <c r="TAX99" s="151"/>
      <c r="TAY99" s="151"/>
      <c r="TAZ99" s="151"/>
      <c r="TBA99" s="151"/>
      <c r="TBB99" s="151"/>
      <c r="TBC99" s="151"/>
      <c r="TBD99" s="151"/>
      <c r="TBE99" s="151"/>
      <c r="TBF99" s="151"/>
      <c r="TBG99" s="151"/>
      <c r="TBH99" s="151"/>
      <c r="TBI99" s="151"/>
      <c r="TBJ99" s="151"/>
      <c r="TBK99" s="151"/>
      <c r="TBL99" s="151"/>
      <c r="TBM99" s="151"/>
      <c r="TBN99" s="151"/>
      <c r="TBO99" s="151"/>
      <c r="TBP99" s="151"/>
      <c r="TBQ99" s="151"/>
      <c r="TBR99" s="151"/>
      <c r="TBS99" s="151"/>
      <c r="TBT99" s="151"/>
      <c r="TBU99" s="151"/>
      <c r="TBV99" s="151"/>
      <c r="TBW99" s="151"/>
      <c r="TBX99" s="151"/>
      <c r="TBY99" s="151"/>
      <c r="TBZ99" s="151"/>
      <c r="TCA99" s="151"/>
      <c r="TCB99" s="151"/>
      <c r="TCC99" s="151"/>
      <c r="TCD99" s="151"/>
      <c r="TCE99" s="151"/>
      <c r="TCF99" s="151"/>
      <c r="TCG99" s="151"/>
      <c r="TCH99" s="151"/>
      <c r="TCI99" s="151"/>
      <c r="TCJ99" s="151"/>
      <c r="TCK99" s="151"/>
      <c r="TCL99" s="151"/>
      <c r="TCM99" s="151"/>
      <c r="TCN99" s="151"/>
      <c r="TCO99" s="151"/>
      <c r="TCP99" s="151"/>
      <c r="TCQ99" s="151"/>
      <c r="TCR99" s="151"/>
      <c r="TCS99" s="151"/>
      <c r="TCT99" s="151"/>
      <c r="TCU99" s="151"/>
      <c r="TCV99" s="151"/>
      <c r="TCW99" s="151"/>
      <c r="TCX99" s="151"/>
      <c r="TCY99" s="151"/>
      <c r="TCZ99" s="151"/>
      <c r="TDA99" s="151"/>
      <c r="TDB99" s="151"/>
      <c r="TDC99" s="151"/>
      <c r="TDD99" s="151"/>
      <c r="TDE99" s="151"/>
      <c r="TDF99" s="151"/>
      <c r="TDG99" s="151"/>
      <c r="TDH99" s="151"/>
      <c r="TDI99" s="151"/>
      <c r="TDJ99" s="151"/>
      <c r="TDK99" s="151"/>
      <c r="TDL99" s="151"/>
      <c r="TDM99" s="151"/>
      <c r="TDN99" s="151"/>
      <c r="TDO99" s="151"/>
      <c r="TDP99" s="151"/>
      <c r="TDQ99" s="151"/>
      <c r="TDR99" s="151"/>
      <c r="TDS99" s="151"/>
      <c r="TDT99" s="151"/>
      <c r="TDU99" s="151"/>
      <c r="TDV99" s="151"/>
      <c r="TDW99" s="151"/>
      <c r="TDX99" s="151"/>
      <c r="TDY99" s="151"/>
      <c r="TDZ99" s="151"/>
      <c r="TEA99" s="151"/>
      <c r="TEB99" s="151"/>
      <c r="TEC99" s="151"/>
      <c r="TED99" s="151"/>
      <c r="TEE99" s="151"/>
      <c r="TEF99" s="151"/>
      <c r="TEG99" s="151"/>
      <c r="TEH99" s="151"/>
      <c r="TEI99" s="151"/>
      <c r="TEJ99" s="151"/>
      <c r="TEK99" s="151"/>
      <c r="TEL99" s="151"/>
      <c r="TEM99" s="151"/>
      <c r="TEN99" s="151"/>
      <c r="TEO99" s="151"/>
      <c r="TEP99" s="151"/>
      <c r="TEQ99" s="151"/>
      <c r="TER99" s="151"/>
      <c r="TES99" s="151"/>
      <c r="TET99" s="151"/>
      <c r="TEU99" s="151"/>
      <c r="TEV99" s="151"/>
      <c r="TEW99" s="151"/>
      <c r="TEX99" s="151"/>
      <c r="TEY99" s="151"/>
      <c r="TEZ99" s="151"/>
      <c r="TFA99" s="151"/>
      <c r="TFB99" s="151"/>
      <c r="TFC99" s="151"/>
      <c r="TFD99" s="151"/>
      <c r="TFE99" s="151"/>
      <c r="TFF99" s="151"/>
      <c r="TFG99" s="151"/>
      <c r="TFH99" s="151"/>
      <c r="TFI99" s="151"/>
      <c r="TFJ99" s="151"/>
      <c r="TFK99" s="151"/>
      <c r="TFL99" s="151"/>
      <c r="TFM99" s="151"/>
      <c r="TFN99" s="151"/>
      <c r="TFO99" s="151"/>
      <c r="TFP99" s="151"/>
      <c r="TFQ99" s="151"/>
      <c r="TFR99" s="151"/>
      <c r="TFS99" s="151"/>
      <c r="TFT99" s="151"/>
      <c r="TFU99" s="151"/>
      <c r="TFV99" s="151"/>
      <c r="TFW99" s="151"/>
      <c r="TFX99" s="151"/>
      <c r="TFY99" s="151"/>
      <c r="TFZ99" s="151"/>
      <c r="TGA99" s="151"/>
      <c r="TGB99" s="151"/>
      <c r="TGC99" s="151"/>
      <c r="TGD99" s="151"/>
      <c r="TGE99" s="151"/>
      <c r="TGF99" s="151"/>
      <c r="TGG99" s="151"/>
      <c r="TGH99" s="151"/>
      <c r="TGI99" s="151"/>
      <c r="TGJ99" s="151"/>
      <c r="TGK99" s="151"/>
      <c r="TGL99" s="151"/>
      <c r="TGM99" s="151"/>
      <c r="TGN99" s="151"/>
      <c r="TGO99" s="151"/>
      <c r="TGP99" s="151"/>
      <c r="TGQ99" s="151"/>
      <c r="TGR99" s="151"/>
      <c r="TGS99" s="151"/>
      <c r="TGT99" s="151"/>
      <c r="TGU99" s="151"/>
      <c r="TGV99" s="151"/>
      <c r="TGW99" s="151"/>
      <c r="TGX99" s="151"/>
      <c r="TGY99" s="151"/>
      <c r="TGZ99" s="151"/>
      <c r="THA99" s="151"/>
      <c r="THB99" s="151"/>
      <c r="THC99" s="151"/>
      <c r="THD99" s="151"/>
      <c r="THE99" s="151"/>
      <c r="THF99" s="151"/>
      <c r="THG99" s="151"/>
      <c r="THH99" s="151"/>
      <c r="THI99" s="151"/>
      <c r="THJ99" s="151"/>
      <c r="THK99" s="151"/>
      <c r="THL99" s="151"/>
      <c r="THM99" s="151"/>
      <c r="THN99" s="151"/>
      <c r="THO99" s="151"/>
      <c r="THP99" s="151"/>
      <c r="THQ99" s="151"/>
      <c r="THR99" s="151"/>
      <c r="THS99" s="151"/>
      <c r="THT99" s="151"/>
      <c r="THU99" s="151"/>
      <c r="THV99" s="151"/>
      <c r="THW99" s="151"/>
      <c r="THX99" s="151"/>
      <c r="THY99" s="151"/>
      <c r="THZ99" s="151"/>
      <c r="TIA99" s="151"/>
      <c r="TIB99" s="151"/>
      <c r="TIC99" s="151"/>
      <c r="TID99" s="151"/>
      <c r="TIE99" s="151"/>
      <c r="TIF99" s="151"/>
      <c r="TIG99" s="151"/>
      <c r="TIH99" s="151"/>
      <c r="TII99" s="151"/>
      <c r="TIJ99" s="151"/>
      <c r="TIK99" s="151"/>
      <c r="TIL99" s="151"/>
      <c r="TIM99" s="151"/>
      <c r="TIN99" s="151"/>
      <c r="TIO99" s="151"/>
      <c r="TIP99" s="151"/>
      <c r="TIQ99" s="151"/>
      <c r="TIR99" s="151"/>
      <c r="TIS99" s="151"/>
      <c r="TIT99" s="151"/>
      <c r="TIU99" s="151"/>
      <c r="TIV99" s="151"/>
      <c r="TIW99" s="151"/>
      <c r="TIX99" s="151"/>
      <c r="TIY99" s="151"/>
      <c r="TIZ99" s="151"/>
      <c r="TJA99" s="151"/>
      <c r="TJB99" s="151"/>
      <c r="TJC99" s="151"/>
      <c r="TJD99" s="151"/>
      <c r="TJE99" s="151"/>
      <c r="TJF99" s="151"/>
      <c r="TJG99" s="151"/>
      <c r="TJH99" s="151"/>
      <c r="TJI99" s="151"/>
      <c r="TJJ99" s="151"/>
      <c r="TJK99" s="151"/>
      <c r="TJL99" s="151"/>
      <c r="TJM99" s="151"/>
      <c r="TJN99" s="151"/>
      <c r="TJO99" s="151"/>
      <c r="TJP99" s="151"/>
      <c r="TJQ99" s="151"/>
      <c r="TJR99" s="151"/>
      <c r="TJS99" s="151"/>
      <c r="TJT99" s="151"/>
      <c r="TJU99" s="151"/>
      <c r="TJV99" s="151"/>
      <c r="TJW99" s="151"/>
      <c r="TJX99" s="151"/>
      <c r="TJY99" s="151"/>
      <c r="TJZ99" s="151"/>
      <c r="TKA99" s="151"/>
      <c r="TKB99" s="151"/>
      <c r="TKC99" s="151"/>
      <c r="TKD99" s="151"/>
      <c r="TKE99" s="151"/>
      <c r="TKF99" s="151"/>
      <c r="TKG99" s="151"/>
      <c r="TKH99" s="151"/>
      <c r="TKI99" s="151"/>
      <c r="TKJ99" s="151"/>
      <c r="TKK99" s="151"/>
      <c r="TKL99" s="151"/>
      <c r="TKM99" s="151"/>
      <c r="TKN99" s="151"/>
      <c r="TKO99" s="151"/>
      <c r="TKP99" s="151"/>
      <c r="TKQ99" s="151"/>
      <c r="TKR99" s="151"/>
      <c r="TKS99" s="151"/>
      <c r="TKT99" s="151"/>
      <c r="TKU99" s="151"/>
      <c r="TKV99" s="151"/>
      <c r="TKW99" s="151"/>
      <c r="TKX99" s="151"/>
      <c r="TKY99" s="151"/>
      <c r="TKZ99" s="151"/>
      <c r="TLA99" s="151"/>
      <c r="TLB99" s="151"/>
      <c r="TLC99" s="151"/>
      <c r="TLD99" s="151"/>
      <c r="TLE99" s="151"/>
      <c r="TLF99" s="151"/>
      <c r="TLG99" s="151"/>
      <c r="TLH99" s="151"/>
      <c r="TLI99" s="151"/>
      <c r="TLJ99" s="151"/>
      <c r="TLK99" s="151"/>
      <c r="TLL99" s="151"/>
      <c r="TLM99" s="151"/>
      <c r="TLN99" s="151"/>
      <c r="TLO99" s="151"/>
      <c r="TLP99" s="151"/>
      <c r="TLQ99" s="151"/>
      <c r="TLR99" s="151"/>
      <c r="TLS99" s="151"/>
      <c r="TLT99" s="151"/>
      <c r="TLU99" s="151"/>
      <c r="TLV99" s="151"/>
      <c r="TLW99" s="151"/>
      <c r="TLX99" s="151"/>
      <c r="TLY99" s="151"/>
      <c r="TLZ99" s="151"/>
      <c r="TMA99" s="151"/>
      <c r="TMB99" s="151"/>
      <c r="TMC99" s="151"/>
      <c r="TMD99" s="151"/>
      <c r="TME99" s="151"/>
      <c r="TMF99" s="151"/>
      <c r="TMG99" s="151"/>
      <c r="TMH99" s="151"/>
      <c r="TMI99" s="151"/>
      <c r="TMJ99" s="151"/>
      <c r="TMK99" s="151"/>
      <c r="TML99" s="151"/>
      <c r="TMM99" s="151"/>
      <c r="TMN99" s="151"/>
      <c r="TMO99" s="151"/>
      <c r="TMP99" s="151"/>
      <c r="TMQ99" s="151"/>
      <c r="TMR99" s="151"/>
      <c r="TMS99" s="151"/>
      <c r="TMT99" s="151"/>
      <c r="TMU99" s="151"/>
      <c r="TMV99" s="151"/>
      <c r="TMW99" s="151"/>
      <c r="TMX99" s="151"/>
      <c r="TMY99" s="151"/>
      <c r="TMZ99" s="151"/>
      <c r="TNA99" s="151"/>
      <c r="TNB99" s="151"/>
      <c r="TNC99" s="151"/>
      <c r="TND99" s="151"/>
      <c r="TNE99" s="151"/>
      <c r="TNF99" s="151"/>
      <c r="TNG99" s="151"/>
      <c r="TNH99" s="151"/>
      <c r="TNI99" s="151"/>
      <c r="TNJ99" s="151"/>
      <c r="TNK99" s="151"/>
      <c r="TNL99" s="151"/>
      <c r="TNM99" s="151"/>
      <c r="TNN99" s="151"/>
      <c r="TNO99" s="151"/>
      <c r="TNP99" s="151"/>
      <c r="TNQ99" s="151"/>
      <c r="TNR99" s="151"/>
      <c r="TNS99" s="151"/>
      <c r="TNT99" s="151"/>
      <c r="TNU99" s="151"/>
      <c r="TNV99" s="151"/>
      <c r="TNW99" s="151"/>
      <c r="TNX99" s="151"/>
      <c r="TNY99" s="151"/>
      <c r="TNZ99" s="151"/>
      <c r="TOA99" s="151"/>
      <c r="TOB99" s="151"/>
      <c r="TOC99" s="151"/>
      <c r="TOD99" s="151"/>
      <c r="TOE99" s="151"/>
      <c r="TOF99" s="151"/>
      <c r="TOG99" s="151"/>
      <c r="TOH99" s="151"/>
      <c r="TOI99" s="151"/>
      <c r="TOJ99" s="151"/>
      <c r="TOK99" s="151"/>
      <c r="TOL99" s="151"/>
      <c r="TOM99" s="151"/>
      <c r="TON99" s="151"/>
      <c r="TOO99" s="151"/>
      <c r="TOP99" s="151"/>
      <c r="TOQ99" s="151"/>
      <c r="TOR99" s="151"/>
      <c r="TOS99" s="151"/>
      <c r="TOT99" s="151"/>
      <c r="TOU99" s="151"/>
      <c r="TOV99" s="151"/>
      <c r="TOW99" s="151"/>
      <c r="TOX99" s="151"/>
      <c r="TOY99" s="151"/>
      <c r="TOZ99" s="151"/>
      <c r="TPA99" s="151"/>
      <c r="TPB99" s="151"/>
      <c r="TPC99" s="151"/>
      <c r="TPD99" s="151"/>
      <c r="TPE99" s="151"/>
      <c r="TPF99" s="151"/>
      <c r="TPG99" s="151"/>
      <c r="TPH99" s="151"/>
      <c r="TPI99" s="151"/>
      <c r="TPJ99" s="151"/>
      <c r="TPK99" s="151"/>
      <c r="TPL99" s="151"/>
      <c r="TPM99" s="151"/>
      <c r="TPN99" s="151"/>
      <c r="TPO99" s="151"/>
      <c r="TPP99" s="151"/>
      <c r="TPQ99" s="151"/>
      <c r="TPR99" s="151"/>
      <c r="TPS99" s="151"/>
      <c r="TPT99" s="151"/>
      <c r="TPU99" s="151"/>
      <c r="TPV99" s="151"/>
      <c r="TPW99" s="151"/>
      <c r="TPX99" s="151"/>
      <c r="TPY99" s="151"/>
      <c r="TPZ99" s="151"/>
      <c r="TQA99" s="151"/>
      <c r="TQB99" s="151"/>
      <c r="TQC99" s="151"/>
      <c r="TQD99" s="151"/>
      <c r="TQE99" s="151"/>
      <c r="TQF99" s="151"/>
      <c r="TQG99" s="151"/>
      <c r="TQH99" s="151"/>
      <c r="TQI99" s="151"/>
      <c r="TQJ99" s="151"/>
      <c r="TQK99" s="151"/>
      <c r="TQL99" s="151"/>
      <c r="TQM99" s="151"/>
      <c r="TQN99" s="151"/>
      <c r="TQO99" s="151"/>
      <c r="TQP99" s="151"/>
      <c r="TQQ99" s="151"/>
      <c r="TQR99" s="151"/>
      <c r="TQS99" s="151"/>
      <c r="TQT99" s="151"/>
      <c r="TQU99" s="151"/>
      <c r="TQV99" s="151"/>
      <c r="TQW99" s="151"/>
      <c r="TQX99" s="151"/>
      <c r="TQY99" s="151"/>
      <c r="TQZ99" s="151"/>
      <c r="TRA99" s="151"/>
      <c r="TRB99" s="151"/>
      <c r="TRC99" s="151"/>
      <c r="TRD99" s="151"/>
      <c r="TRE99" s="151"/>
      <c r="TRF99" s="151"/>
      <c r="TRG99" s="151"/>
      <c r="TRH99" s="151"/>
      <c r="TRI99" s="151"/>
      <c r="TRJ99" s="151"/>
      <c r="TRK99" s="151"/>
      <c r="TRL99" s="151"/>
      <c r="TRM99" s="151"/>
      <c r="TRN99" s="151"/>
      <c r="TRO99" s="151"/>
      <c r="TRP99" s="151"/>
      <c r="TRQ99" s="151"/>
      <c r="TRR99" s="151"/>
      <c r="TRS99" s="151"/>
      <c r="TRT99" s="151"/>
      <c r="TRU99" s="151"/>
      <c r="TRV99" s="151"/>
      <c r="TRW99" s="151"/>
      <c r="TRX99" s="151"/>
      <c r="TRY99" s="151"/>
      <c r="TRZ99" s="151"/>
      <c r="TSA99" s="151"/>
      <c r="TSB99" s="151"/>
      <c r="TSC99" s="151"/>
      <c r="TSD99" s="151"/>
      <c r="TSE99" s="151"/>
      <c r="TSF99" s="151"/>
      <c r="TSG99" s="151"/>
      <c r="TSH99" s="151"/>
      <c r="TSI99" s="151"/>
      <c r="TSJ99" s="151"/>
      <c r="TSK99" s="151"/>
      <c r="TSL99" s="151"/>
      <c r="TSM99" s="151"/>
      <c r="TSN99" s="151"/>
      <c r="TSO99" s="151"/>
      <c r="TSP99" s="151"/>
      <c r="TSQ99" s="151"/>
      <c r="TSR99" s="151"/>
      <c r="TSS99" s="151"/>
      <c r="TST99" s="151"/>
      <c r="TSU99" s="151"/>
      <c r="TSV99" s="151"/>
      <c r="TSW99" s="151"/>
      <c r="TSX99" s="151"/>
      <c r="TSY99" s="151"/>
      <c r="TSZ99" s="151"/>
      <c r="TTA99" s="151"/>
      <c r="TTB99" s="151"/>
      <c r="TTC99" s="151"/>
      <c r="TTD99" s="151"/>
      <c r="TTE99" s="151"/>
      <c r="TTF99" s="151"/>
      <c r="TTG99" s="151"/>
      <c r="TTH99" s="151"/>
      <c r="TTI99" s="151"/>
      <c r="TTJ99" s="151"/>
      <c r="TTK99" s="151"/>
      <c r="TTL99" s="151"/>
      <c r="TTM99" s="151"/>
      <c r="TTN99" s="151"/>
      <c r="TTO99" s="151"/>
      <c r="TTP99" s="151"/>
      <c r="TTQ99" s="151"/>
      <c r="TTR99" s="151"/>
      <c r="TTS99" s="151"/>
      <c r="TTT99" s="151"/>
      <c r="TTU99" s="151"/>
      <c r="TTV99" s="151"/>
      <c r="TTW99" s="151"/>
      <c r="TTX99" s="151"/>
      <c r="TTY99" s="151"/>
      <c r="TTZ99" s="151"/>
      <c r="TUA99" s="151"/>
      <c r="TUB99" s="151"/>
      <c r="TUC99" s="151"/>
      <c r="TUD99" s="151"/>
      <c r="TUE99" s="151"/>
      <c r="TUF99" s="151"/>
      <c r="TUG99" s="151"/>
      <c r="TUH99" s="151"/>
      <c r="TUI99" s="151"/>
      <c r="TUJ99" s="151"/>
      <c r="TUK99" s="151"/>
      <c r="TUL99" s="151"/>
      <c r="TUM99" s="151"/>
      <c r="TUN99" s="151"/>
      <c r="TUO99" s="151"/>
      <c r="TUP99" s="151"/>
      <c r="TUQ99" s="151"/>
      <c r="TUR99" s="151"/>
      <c r="TUS99" s="151"/>
      <c r="TUT99" s="151"/>
      <c r="TUU99" s="151"/>
      <c r="TUV99" s="151"/>
      <c r="TUW99" s="151"/>
      <c r="TUX99" s="151"/>
      <c r="TUY99" s="151"/>
      <c r="TUZ99" s="151"/>
      <c r="TVA99" s="151"/>
      <c r="TVB99" s="151"/>
      <c r="TVC99" s="151"/>
      <c r="TVD99" s="151"/>
      <c r="TVE99" s="151"/>
      <c r="TVF99" s="151"/>
      <c r="TVG99" s="151"/>
      <c r="TVH99" s="151"/>
      <c r="TVI99" s="151"/>
      <c r="TVJ99" s="151"/>
      <c r="TVK99" s="151"/>
      <c r="TVL99" s="151"/>
      <c r="TVM99" s="151"/>
      <c r="TVN99" s="151"/>
      <c r="TVO99" s="151"/>
      <c r="TVP99" s="151"/>
      <c r="TVQ99" s="151"/>
      <c r="TVR99" s="151"/>
      <c r="TVS99" s="151"/>
      <c r="TVT99" s="151"/>
      <c r="TVU99" s="151"/>
      <c r="TVV99" s="151"/>
      <c r="TVW99" s="151"/>
      <c r="TVX99" s="151"/>
      <c r="TVY99" s="151"/>
      <c r="TVZ99" s="151"/>
      <c r="TWA99" s="151"/>
      <c r="TWB99" s="151"/>
      <c r="TWC99" s="151"/>
      <c r="TWD99" s="151"/>
      <c r="TWE99" s="151"/>
      <c r="TWF99" s="151"/>
      <c r="TWG99" s="151"/>
      <c r="TWH99" s="151"/>
      <c r="TWI99" s="151"/>
      <c r="TWJ99" s="151"/>
      <c r="TWK99" s="151"/>
      <c r="TWL99" s="151"/>
      <c r="TWM99" s="151"/>
      <c r="TWN99" s="151"/>
      <c r="TWO99" s="151"/>
      <c r="TWP99" s="151"/>
      <c r="TWQ99" s="151"/>
      <c r="TWR99" s="151"/>
      <c r="TWS99" s="151"/>
      <c r="TWT99" s="151"/>
      <c r="TWU99" s="151"/>
      <c r="TWV99" s="151"/>
      <c r="TWW99" s="151"/>
      <c r="TWX99" s="151"/>
      <c r="TWY99" s="151"/>
      <c r="TWZ99" s="151"/>
      <c r="TXA99" s="151"/>
      <c r="TXB99" s="151"/>
      <c r="TXC99" s="151"/>
      <c r="TXD99" s="151"/>
      <c r="TXE99" s="151"/>
      <c r="TXF99" s="151"/>
      <c r="TXG99" s="151"/>
      <c r="TXH99" s="151"/>
      <c r="TXI99" s="151"/>
      <c r="TXJ99" s="151"/>
      <c r="TXK99" s="151"/>
      <c r="TXL99" s="151"/>
      <c r="TXM99" s="151"/>
      <c r="TXN99" s="151"/>
      <c r="TXO99" s="151"/>
      <c r="TXP99" s="151"/>
      <c r="TXQ99" s="151"/>
      <c r="TXR99" s="151"/>
      <c r="TXS99" s="151"/>
      <c r="TXT99" s="151"/>
      <c r="TXU99" s="151"/>
      <c r="TXV99" s="151"/>
      <c r="TXW99" s="151"/>
      <c r="TXX99" s="151"/>
      <c r="TXY99" s="151"/>
      <c r="TXZ99" s="151"/>
      <c r="TYA99" s="151"/>
      <c r="TYB99" s="151"/>
      <c r="TYC99" s="151"/>
      <c r="TYD99" s="151"/>
      <c r="TYE99" s="151"/>
      <c r="TYF99" s="151"/>
      <c r="TYG99" s="151"/>
      <c r="TYH99" s="151"/>
      <c r="TYI99" s="151"/>
      <c r="TYJ99" s="151"/>
      <c r="TYK99" s="151"/>
      <c r="TYL99" s="151"/>
      <c r="TYM99" s="151"/>
      <c r="TYN99" s="151"/>
      <c r="TYO99" s="151"/>
      <c r="TYP99" s="151"/>
      <c r="TYQ99" s="151"/>
      <c r="TYR99" s="151"/>
      <c r="TYS99" s="151"/>
      <c r="TYT99" s="151"/>
      <c r="TYU99" s="151"/>
      <c r="TYV99" s="151"/>
      <c r="TYW99" s="151"/>
      <c r="TYX99" s="151"/>
      <c r="TYY99" s="151"/>
      <c r="TYZ99" s="151"/>
      <c r="TZA99" s="151"/>
      <c r="TZB99" s="151"/>
      <c r="TZC99" s="151"/>
      <c r="TZD99" s="151"/>
      <c r="TZE99" s="151"/>
      <c r="TZF99" s="151"/>
      <c r="TZG99" s="151"/>
      <c r="TZH99" s="151"/>
      <c r="TZI99" s="151"/>
      <c r="TZJ99" s="151"/>
      <c r="TZK99" s="151"/>
      <c r="TZL99" s="151"/>
      <c r="TZM99" s="151"/>
      <c r="TZN99" s="151"/>
      <c r="TZO99" s="151"/>
      <c r="TZP99" s="151"/>
      <c r="TZQ99" s="151"/>
      <c r="TZR99" s="151"/>
      <c r="TZS99" s="151"/>
      <c r="TZT99" s="151"/>
      <c r="TZU99" s="151"/>
      <c r="TZV99" s="151"/>
      <c r="TZW99" s="151"/>
      <c r="TZX99" s="151"/>
      <c r="TZY99" s="151"/>
      <c r="TZZ99" s="151"/>
      <c r="UAA99" s="151"/>
      <c r="UAB99" s="151"/>
      <c r="UAC99" s="151"/>
      <c r="UAD99" s="151"/>
      <c r="UAE99" s="151"/>
      <c r="UAF99" s="151"/>
      <c r="UAG99" s="151"/>
      <c r="UAH99" s="151"/>
      <c r="UAI99" s="151"/>
      <c r="UAJ99" s="151"/>
      <c r="UAK99" s="151"/>
      <c r="UAL99" s="151"/>
      <c r="UAM99" s="151"/>
      <c r="UAN99" s="151"/>
      <c r="UAO99" s="151"/>
      <c r="UAP99" s="151"/>
      <c r="UAQ99" s="151"/>
      <c r="UAR99" s="151"/>
      <c r="UAS99" s="151"/>
      <c r="UAT99" s="151"/>
      <c r="UAU99" s="151"/>
      <c r="UAV99" s="151"/>
      <c r="UAW99" s="151"/>
      <c r="UAX99" s="151"/>
      <c r="UAY99" s="151"/>
      <c r="UAZ99" s="151"/>
      <c r="UBA99" s="151"/>
      <c r="UBB99" s="151"/>
      <c r="UBC99" s="151"/>
      <c r="UBD99" s="151"/>
      <c r="UBE99" s="151"/>
      <c r="UBF99" s="151"/>
      <c r="UBG99" s="151"/>
      <c r="UBH99" s="151"/>
      <c r="UBI99" s="151"/>
      <c r="UBJ99" s="151"/>
      <c r="UBK99" s="151"/>
      <c r="UBL99" s="151"/>
      <c r="UBM99" s="151"/>
      <c r="UBN99" s="151"/>
      <c r="UBO99" s="151"/>
      <c r="UBP99" s="151"/>
      <c r="UBQ99" s="151"/>
      <c r="UBR99" s="151"/>
      <c r="UBS99" s="151"/>
      <c r="UBT99" s="151"/>
      <c r="UBU99" s="151"/>
      <c r="UBV99" s="151"/>
      <c r="UBW99" s="151"/>
      <c r="UBX99" s="151"/>
      <c r="UBY99" s="151"/>
      <c r="UBZ99" s="151"/>
      <c r="UCA99" s="151"/>
      <c r="UCB99" s="151"/>
      <c r="UCC99" s="151"/>
      <c r="UCD99" s="151"/>
      <c r="UCE99" s="151"/>
      <c r="UCF99" s="151"/>
      <c r="UCG99" s="151"/>
      <c r="UCH99" s="151"/>
      <c r="UCI99" s="151"/>
      <c r="UCJ99" s="151"/>
      <c r="UCK99" s="151"/>
      <c r="UCL99" s="151"/>
      <c r="UCM99" s="151"/>
      <c r="UCN99" s="151"/>
      <c r="UCO99" s="151"/>
      <c r="UCP99" s="151"/>
      <c r="UCQ99" s="151"/>
      <c r="UCR99" s="151"/>
      <c r="UCS99" s="151"/>
      <c r="UCT99" s="151"/>
      <c r="UCU99" s="151"/>
      <c r="UCV99" s="151"/>
      <c r="UCW99" s="151"/>
      <c r="UCX99" s="151"/>
      <c r="UCY99" s="151"/>
      <c r="UCZ99" s="151"/>
      <c r="UDA99" s="151"/>
      <c r="UDB99" s="151"/>
      <c r="UDC99" s="151"/>
      <c r="UDD99" s="151"/>
      <c r="UDE99" s="151"/>
      <c r="UDF99" s="151"/>
      <c r="UDG99" s="151"/>
      <c r="UDH99" s="151"/>
      <c r="UDI99" s="151"/>
      <c r="UDJ99" s="151"/>
      <c r="UDK99" s="151"/>
      <c r="UDL99" s="151"/>
      <c r="UDM99" s="151"/>
      <c r="UDN99" s="151"/>
      <c r="UDO99" s="151"/>
      <c r="UDP99" s="151"/>
      <c r="UDQ99" s="151"/>
      <c r="UDR99" s="151"/>
      <c r="UDS99" s="151"/>
      <c r="UDT99" s="151"/>
      <c r="UDU99" s="151"/>
      <c r="UDV99" s="151"/>
      <c r="UDW99" s="151"/>
      <c r="UDX99" s="151"/>
      <c r="UDY99" s="151"/>
      <c r="UDZ99" s="151"/>
      <c r="UEA99" s="151"/>
      <c r="UEB99" s="151"/>
      <c r="UEC99" s="151"/>
      <c r="UED99" s="151"/>
      <c r="UEE99" s="151"/>
      <c r="UEF99" s="151"/>
      <c r="UEG99" s="151"/>
      <c r="UEH99" s="151"/>
      <c r="UEI99" s="151"/>
      <c r="UEJ99" s="151"/>
      <c r="UEK99" s="151"/>
      <c r="UEL99" s="151"/>
      <c r="UEM99" s="151"/>
      <c r="UEN99" s="151"/>
      <c r="UEO99" s="151"/>
      <c r="UEP99" s="151"/>
      <c r="UEQ99" s="151"/>
      <c r="UER99" s="151"/>
      <c r="UES99" s="151"/>
      <c r="UET99" s="151"/>
      <c r="UEU99" s="151"/>
      <c r="UEV99" s="151"/>
      <c r="UEW99" s="151"/>
      <c r="UEX99" s="151"/>
      <c r="UEY99" s="151"/>
      <c r="UEZ99" s="151"/>
      <c r="UFA99" s="151"/>
      <c r="UFB99" s="151"/>
      <c r="UFC99" s="151"/>
      <c r="UFD99" s="151"/>
      <c r="UFE99" s="151"/>
      <c r="UFF99" s="151"/>
      <c r="UFG99" s="151"/>
      <c r="UFH99" s="151"/>
      <c r="UFI99" s="151"/>
      <c r="UFJ99" s="151"/>
      <c r="UFK99" s="151"/>
      <c r="UFL99" s="151"/>
      <c r="UFM99" s="151"/>
      <c r="UFN99" s="151"/>
      <c r="UFO99" s="151"/>
      <c r="UFP99" s="151"/>
      <c r="UFQ99" s="151"/>
      <c r="UFR99" s="151"/>
      <c r="UFS99" s="151"/>
      <c r="UFT99" s="151"/>
      <c r="UFU99" s="151"/>
      <c r="UFV99" s="151"/>
      <c r="UFW99" s="151"/>
      <c r="UFX99" s="151"/>
      <c r="UFY99" s="151"/>
      <c r="UFZ99" s="151"/>
      <c r="UGA99" s="151"/>
      <c r="UGB99" s="151"/>
      <c r="UGC99" s="151"/>
      <c r="UGD99" s="151"/>
      <c r="UGE99" s="151"/>
      <c r="UGF99" s="151"/>
      <c r="UGG99" s="151"/>
      <c r="UGH99" s="151"/>
      <c r="UGI99" s="151"/>
      <c r="UGJ99" s="151"/>
      <c r="UGK99" s="151"/>
      <c r="UGL99" s="151"/>
      <c r="UGM99" s="151"/>
      <c r="UGN99" s="151"/>
      <c r="UGO99" s="151"/>
      <c r="UGP99" s="151"/>
      <c r="UGQ99" s="151"/>
      <c r="UGR99" s="151"/>
      <c r="UGS99" s="151"/>
      <c r="UGT99" s="151"/>
      <c r="UGU99" s="151"/>
      <c r="UGV99" s="151"/>
      <c r="UGW99" s="151"/>
      <c r="UGX99" s="151"/>
      <c r="UGY99" s="151"/>
      <c r="UGZ99" s="151"/>
      <c r="UHA99" s="151"/>
      <c r="UHB99" s="151"/>
      <c r="UHC99" s="151"/>
      <c r="UHD99" s="151"/>
      <c r="UHE99" s="151"/>
      <c r="UHF99" s="151"/>
      <c r="UHG99" s="151"/>
      <c r="UHH99" s="151"/>
      <c r="UHI99" s="151"/>
      <c r="UHJ99" s="151"/>
      <c r="UHK99" s="151"/>
      <c r="UHL99" s="151"/>
      <c r="UHM99" s="151"/>
      <c r="UHN99" s="151"/>
      <c r="UHO99" s="151"/>
      <c r="UHP99" s="151"/>
      <c r="UHQ99" s="151"/>
      <c r="UHR99" s="151"/>
      <c r="UHS99" s="151"/>
      <c r="UHT99" s="151"/>
      <c r="UHU99" s="151"/>
      <c r="UHV99" s="151"/>
      <c r="UHW99" s="151"/>
      <c r="UHX99" s="151"/>
      <c r="UHY99" s="151"/>
      <c r="UHZ99" s="151"/>
      <c r="UIA99" s="151"/>
      <c r="UIB99" s="151"/>
      <c r="UIC99" s="151"/>
      <c r="UID99" s="151"/>
      <c r="UIE99" s="151"/>
      <c r="UIF99" s="151"/>
      <c r="UIG99" s="151"/>
      <c r="UIH99" s="151"/>
      <c r="UII99" s="151"/>
      <c r="UIJ99" s="151"/>
      <c r="UIK99" s="151"/>
      <c r="UIL99" s="151"/>
      <c r="UIM99" s="151"/>
      <c r="UIN99" s="151"/>
      <c r="UIO99" s="151"/>
      <c r="UIP99" s="151"/>
      <c r="UIQ99" s="151"/>
      <c r="UIR99" s="151"/>
      <c r="UIS99" s="151"/>
      <c r="UIT99" s="151"/>
      <c r="UIU99" s="151"/>
      <c r="UIV99" s="151"/>
      <c r="UIW99" s="151"/>
      <c r="UIX99" s="151"/>
      <c r="UIY99" s="151"/>
      <c r="UIZ99" s="151"/>
      <c r="UJA99" s="151"/>
      <c r="UJB99" s="151"/>
      <c r="UJC99" s="151"/>
      <c r="UJD99" s="151"/>
      <c r="UJE99" s="151"/>
      <c r="UJF99" s="151"/>
      <c r="UJG99" s="151"/>
      <c r="UJH99" s="151"/>
      <c r="UJI99" s="151"/>
      <c r="UJJ99" s="151"/>
      <c r="UJK99" s="151"/>
      <c r="UJL99" s="151"/>
      <c r="UJM99" s="151"/>
      <c r="UJN99" s="151"/>
      <c r="UJO99" s="151"/>
      <c r="UJP99" s="151"/>
      <c r="UJQ99" s="151"/>
      <c r="UJR99" s="151"/>
      <c r="UJS99" s="151"/>
      <c r="UJT99" s="151"/>
      <c r="UJU99" s="151"/>
      <c r="UJV99" s="151"/>
      <c r="UJW99" s="151"/>
      <c r="UJX99" s="151"/>
      <c r="UJY99" s="151"/>
      <c r="UJZ99" s="151"/>
      <c r="UKA99" s="151"/>
      <c r="UKB99" s="151"/>
      <c r="UKC99" s="151"/>
      <c r="UKD99" s="151"/>
      <c r="UKE99" s="151"/>
      <c r="UKF99" s="151"/>
      <c r="UKG99" s="151"/>
      <c r="UKH99" s="151"/>
      <c r="UKI99" s="151"/>
      <c r="UKJ99" s="151"/>
      <c r="UKK99" s="151"/>
      <c r="UKL99" s="151"/>
      <c r="UKM99" s="151"/>
      <c r="UKN99" s="151"/>
      <c r="UKO99" s="151"/>
      <c r="UKP99" s="151"/>
      <c r="UKQ99" s="151"/>
      <c r="UKR99" s="151"/>
      <c r="UKS99" s="151"/>
      <c r="UKT99" s="151"/>
      <c r="UKU99" s="151"/>
      <c r="UKV99" s="151"/>
      <c r="UKW99" s="151"/>
      <c r="UKX99" s="151"/>
      <c r="UKY99" s="151"/>
      <c r="UKZ99" s="151"/>
      <c r="ULA99" s="151"/>
      <c r="ULB99" s="151"/>
      <c r="ULC99" s="151"/>
      <c r="ULD99" s="151"/>
      <c r="ULE99" s="151"/>
      <c r="ULF99" s="151"/>
      <c r="ULG99" s="151"/>
      <c r="ULH99" s="151"/>
      <c r="ULI99" s="151"/>
      <c r="ULJ99" s="151"/>
      <c r="ULK99" s="151"/>
      <c r="ULL99" s="151"/>
      <c r="ULM99" s="151"/>
      <c r="ULN99" s="151"/>
      <c r="ULO99" s="151"/>
      <c r="ULP99" s="151"/>
      <c r="ULQ99" s="151"/>
      <c r="ULR99" s="151"/>
      <c r="ULS99" s="151"/>
      <c r="ULT99" s="151"/>
      <c r="ULU99" s="151"/>
      <c r="ULV99" s="151"/>
      <c r="ULW99" s="151"/>
      <c r="ULX99" s="151"/>
      <c r="ULY99" s="151"/>
      <c r="ULZ99" s="151"/>
      <c r="UMA99" s="151"/>
      <c r="UMB99" s="151"/>
      <c r="UMC99" s="151"/>
      <c r="UMD99" s="151"/>
      <c r="UME99" s="151"/>
      <c r="UMF99" s="151"/>
      <c r="UMG99" s="151"/>
      <c r="UMH99" s="151"/>
      <c r="UMI99" s="151"/>
      <c r="UMJ99" s="151"/>
      <c r="UMK99" s="151"/>
      <c r="UML99" s="151"/>
      <c r="UMM99" s="151"/>
      <c r="UMN99" s="151"/>
      <c r="UMO99" s="151"/>
      <c r="UMP99" s="151"/>
      <c r="UMQ99" s="151"/>
      <c r="UMR99" s="151"/>
      <c r="UMS99" s="151"/>
      <c r="UMT99" s="151"/>
      <c r="UMU99" s="151"/>
      <c r="UMV99" s="151"/>
      <c r="UMW99" s="151"/>
      <c r="UMX99" s="151"/>
      <c r="UMY99" s="151"/>
      <c r="UMZ99" s="151"/>
      <c r="UNA99" s="151"/>
      <c r="UNB99" s="151"/>
      <c r="UNC99" s="151"/>
      <c r="UND99" s="151"/>
      <c r="UNE99" s="151"/>
      <c r="UNF99" s="151"/>
      <c r="UNG99" s="151"/>
      <c r="UNH99" s="151"/>
      <c r="UNI99" s="151"/>
      <c r="UNJ99" s="151"/>
      <c r="UNK99" s="151"/>
      <c r="UNL99" s="151"/>
      <c r="UNM99" s="151"/>
      <c r="UNN99" s="151"/>
      <c r="UNO99" s="151"/>
      <c r="UNP99" s="151"/>
      <c r="UNQ99" s="151"/>
      <c r="UNR99" s="151"/>
      <c r="UNS99" s="151"/>
      <c r="UNT99" s="151"/>
      <c r="UNU99" s="151"/>
      <c r="UNV99" s="151"/>
      <c r="UNW99" s="151"/>
      <c r="UNX99" s="151"/>
      <c r="UNY99" s="151"/>
      <c r="UNZ99" s="151"/>
      <c r="UOA99" s="151"/>
      <c r="UOB99" s="151"/>
      <c r="UOC99" s="151"/>
      <c r="UOD99" s="151"/>
      <c r="UOE99" s="151"/>
      <c r="UOF99" s="151"/>
      <c r="UOG99" s="151"/>
      <c r="UOH99" s="151"/>
      <c r="UOI99" s="151"/>
      <c r="UOJ99" s="151"/>
      <c r="UOK99" s="151"/>
      <c r="UOL99" s="151"/>
      <c r="UOM99" s="151"/>
      <c r="UON99" s="151"/>
      <c r="UOO99" s="151"/>
      <c r="UOP99" s="151"/>
      <c r="UOQ99" s="151"/>
      <c r="UOR99" s="151"/>
      <c r="UOS99" s="151"/>
      <c r="UOT99" s="151"/>
      <c r="UOU99" s="151"/>
      <c r="UOV99" s="151"/>
      <c r="UOW99" s="151"/>
      <c r="UOX99" s="151"/>
      <c r="UOY99" s="151"/>
      <c r="UOZ99" s="151"/>
      <c r="UPA99" s="151"/>
      <c r="UPB99" s="151"/>
      <c r="UPC99" s="151"/>
      <c r="UPD99" s="151"/>
      <c r="UPE99" s="151"/>
      <c r="UPF99" s="151"/>
      <c r="UPG99" s="151"/>
      <c r="UPH99" s="151"/>
      <c r="UPI99" s="151"/>
      <c r="UPJ99" s="151"/>
      <c r="UPK99" s="151"/>
      <c r="UPL99" s="151"/>
      <c r="UPM99" s="151"/>
      <c r="UPN99" s="151"/>
      <c r="UPO99" s="151"/>
      <c r="UPP99" s="151"/>
      <c r="UPQ99" s="151"/>
      <c r="UPR99" s="151"/>
      <c r="UPS99" s="151"/>
      <c r="UPT99" s="151"/>
      <c r="UPU99" s="151"/>
      <c r="UPV99" s="151"/>
      <c r="UPW99" s="151"/>
      <c r="UPX99" s="151"/>
      <c r="UPY99" s="151"/>
      <c r="UPZ99" s="151"/>
      <c r="UQA99" s="151"/>
      <c r="UQB99" s="151"/>
      <c r="UQC99" s="151"/>
      <c r="UQD99" s="151"/>
      <c r="UQE99" s="151"/>
      <c r="UQF99" s="151"/>
      <c r="UQG99" s="151"/>
      <c r="UQH99" s="151"/>
      <c r="UQI99" s="151"/>
      <c r="UQJ99" s="151"/>
      <c r="UQK99" s="151"/>
      <c r="UQL99" s="151"/>
      <c r="UQM99" s="151"/>
      <c r="UQN99" s="151"/>
      <c r="UQO99" s="151"/>
      <c r="UQP99" s="151"/>
      <c r="UQQ99" s="151"/>
      <c r="UQR99" s="151"/>
      <c r="UQS99" s="151"/>
      <c r="UQT99" s="151"/>
      <c r="UQU99" s="151"/>
      <c r="UQV99" s="151"/>
      <c r="UQW99" s="151"/>
      <c r="UQX99" s="151"/>
      <c r="UQY99" s="151"/>
      <c r="UQZ99" s="151"/>
      <c r="URA99" s="151"/>
      <c r="URB99" s="151"/>
      <c r="URC99" s="151"/>
      <c r="URD99" s="151"/>
      <c r="URE99" s="151"/>
      <c r="URF99" s="151"/>
      <c r="URG99" s="151"/>
      <c r="URH99" s="151"/>
      <c r="URI99" s="151"/>
      <c r="URJ99" s="151"/>
      <c r="URK99" s="151"/>
      <c r="URL99" s="151"/>
      <c r="URM99" s="151"/>
      <c r="URN99" s="151"/>
      <c r="URO99" s="151"/>
      <c r="URP99" s="151"/>
      <c r="URQ99" s="151"/>
      <c r="URR99" s="151"/>
      <c r="URS99" s="151"/>
      <c r="URT99" s="151"/>
      <c r="URU99" s="151"/>
      <c r="URV99" s="151"/>
      <c r="URW99" s="151"/>
      <c r="URX99" s="151"/>
      <c r="URY99" s="151"/>
      <c r="URZ99" s="151"/>
      <c r="USA99" s="151"/>
      <c r="USB99" s="151"/>
      <c r="USC99" s="151"/>
      <c r="USD99" s="151"/>
      <c r="USE99" s="151"/>
      <c r="USF99" s="151"/>
      <c r="USG99" s="151"/>
      <c r="USH99" s="151"/>
      <c r="USI99" s="151"/>
      <c r="USJ99" s="151"/>
      <c r="USK99" s="151"/>
      <c r="USL99" s="151"/>
      <c r="USM99" s="151"/>
      <c r="USN99" s="151"/>
      <c r="USO99" s="151"/>
      <c r="USP99" s="151"/>
      <c r="USQ99" s="151"/>
      <c r="USR99" s="151"/>
      <c r="USS99" s="151"/>
      <c r="UST99" s="151"/>
      <c r="USU99" s="151"/>
      <c r="USV99" s="151"/>
      <c r="USW99" s="151"/>
      <c r="USX99" s="151"/>
      <c r="USY99" s="151"/>
      <c r="USZ99" s="151"/>
      <c r="UTA99" s="151"/>
      <c r="UTB99" s="151"/>
      <c r="UTC99" s="151"/>
      <c r="UTD99" s="151"/>
      <c r="UTE99" s="151"/>
      <c r="UTF99" s="151"/>
      <c r="UTG99" s="151"/>
      <c r="UTH99" s="151"/>
      <c r="UTI99" s="151"/>
      <c r="UTJ99" s="151"/>
      <c r="UTK99" s="151"/>
      <c r="UTL99" s="151"/>
      <c r="UTM99" s="151"/>
      <c r="UTN99" s="151"/>
      <c r="UTO99" s="151"/>
      <c r="UTP99" s="151"/>
      <c r="UTQ99" s="151"/>
      <c r="UTR99" s="151"/>
      <c r="UTS99" s="151"/>
      <c r="UTT99" s="151"/>
      <c r="UTU99" s="151"/>
      <c r="UTV99" s="151"/>
      <c r="UTW99" s="151"/>
      <c r="UTX99" s="151"/>
      <c r="UTY99" s="151"/>
      <c r="UTZ99" s="151"/>
      <c r="UUA99" s="151"/>
      <c r="UUB99" s="151"/>
      <c r="UUC99" s="151"/>
      <c r="UUD99" s="151"/>
      <c r="UUE99" s="151"/>
      <c r="UUF99" s="151"/>
      <c r="UUG99" s="151"/>
      <c r="UUH99" s="151"/>
      <c r="UUI99" s="151"/>
      <c r="UUJ99" s="151"/>
      <c r="UUK99" s="151"/>
      <c r="UUL99" s="151"/>
      <c r="UUM99" s="151"/>
      <c r="UUN99" s="151"/>
      <c r="UUO99" s="151"/>
      <c r="UUP99" s="151"/>
      <c r="UUQ99" s="151"/>
      <c r="UUR99" s="151"/>
      <c r="UUS99" s="151"/>
      <c r="UUT99" s="151"/>
      <c r="UUU99" s="151"/>
      <c r="UUV99" s="151"/>
      <c r="UUW99" s="151"/>
      <c r="UUX99" s="151"/>
      <c r="UUY99" s="151"/>
      <c r="UUZ99" s="151"/>
      <c r="UVA99" s="151"/>
      <c r="UVB99" s="151"/>
      <c r="UVC99" s="151"/>
      <c r="UVD99" s="151"/>
      <c r="UVE99" s="151"/>
      <c r="UVF99" s="151"/>
      <c r="UVG99" s="151"/>
      <c r="UVH99" s="151"/>
      <c r="UVI99" s="151"/>
      <c r="UVJ99" s="151"/>
      <c r="UVK99" s="151"/>
      <c r="UVL99" s="151"/>
      <c r="UVM99" s="151"/>
      <c r="UVN99" s="151"/>
      <c r="UVO99" s="151"/>
      <c r="UVP99" s="151"/>
      <c r="UVQ99" s="151"/>
      <c r="UVR99" s="151"/>
      <c r="UVS99" s="151"/>
      <c r="UVT99" s="151"/>
      <c r="UVU99" s="151"/>
      <c r="UVV99" s="151"/>
      <c r="UVW99" s="151"/>
      <c r="UVX99" s="151"/>
      <c r="UVY99" s="151"/>
      <c r="UVZ99" s="151"/>
      <c r="UWA99" s="151"/>
      <c r="UWB99" s="151"/>
      <c r="UWC99" s="151"/>
      <c r="UWD99" s="151"/>
      <c r="UWE99" s="151"/>
      <c r="UWF99" s="151"/>
      <c r="UWG99" s="151"/>
      <c r="UWH99" s="151"/>
      <c r="UWI99" s="151"/>
      <c r="UWJ99" s="151"/>
      <c r="UWK99" s="151"/>
      <c r="UWL99" s="151"/>
      <c r="UWM99" s="151"/>
      <c r="UWN99" s="151"/>
      <c r="UWO99" s="151"/>
      <c r="UWP99" s="151"/>
      <c r="UWQ99" s="151"/>
      <c r="UWR99" s="151"/>
      <c r="UWS99" s="151"/>
      <c r="UWT99" s="151"/>
      <c r="UWU99" s="151"/>
      <c r="UWV99" s="151"/>
      <c r="UWW99" s="151"/>
      <c r="UWX99" s="151"/>
      <c r="UWY99" s="151"/>
      <c r="UWZ99" s="151"/>
      <c r="UXA99" s="151"/>
      <c r="UXB99" s="151"/>
      <c r="UXC99" s="151"/>
      <c r="UXD99" s="151"/>
      <c r="UXE99" s="151"/>
      <c r="UXF99" s="151"/>
      <c r="UXG99" s="151"/>
      <c r="UXH99" s="151"/>
      <c r="UXI99" s="151"/>
      <c r="UXJ99" s="151"/>
      <c r="UXK99" s="151"/>
      <c r="UXL99" s="151"/>
      <c r="UXM99" s="151"/>
      <c r="UXN99" s="151"/>
      <c r="UXO99" s="151"/>
      <c r="UXP99" s="151"/>
      <c r="UXQ99" s="151"/>
      <c r="UXR99" s="151"/>
      <c r="UXS99" s="151"/>
      <c r="UXT99" s="151"/>
      <c r="UXU99" s="151"/>
      <c r="UXV99" s="151"/>
      <c r="UXW99" s="151"/>
      <c r="UXX99" s="151"/>
      <c r="UXY99" s="151"/>
      <c r="UXZ99" s="151"/>
      <c r="UYA99" s="151"/>
      <c r="UYB99" s="151"/>
      <c r="UYC99" s="151"/>
      <c r="UYD99" s="151"/>
      <c r="UYE99" s="151"/>
      <c r="UYF99" s="151"/>
      <c r="UYG99" s="151"/>
      <c r="UYH99" s="151"/>
      <c r="UYI99" s="151"/>
      <c r="UYJ99" s="151"/>
      <c r="UYK99" s="151"/>
      <c r="UYL99" s="151"/>
      <c r="UYM99" s="151"/>
      <c r="UYN99" s="151"/>
      <c r="UYO99" s="151"/>
      <c r="UYP99" s="151"/>
      <c r="UYQ99" s="151"/>
      <c r="UYR99" s="151"/>
      <c r="UYS99" s="151"/>
      <c r="UYT99" s="151"/>
      <c r="UYU99" s="151"/>
      <c r="UYV99" s="151"/>
      <c r="UYW99" s="151"/>
      <c r="UYX99" s="151"/>
      <c r="UYY99" s="151"/>
      <c r="UYZ99" s="151"/>
      <c r="UZA99" s="151"/>
      <c r="UZB99" s="151"/>
      <c r="UZC99" s="151"/>
      <c r="UZD99" s="151"/>
      <c r="UZE99" s="151"/>
      <c r="UZF99" s="151"/>
      <c r="UZG99" s="151"/>
      <c r="UZH99" s="151"/>
      <c r="UZI99" s="151"/>
      <c r="UZJ99" s="151"/>
      <c r="UZK99" s="151"/>
      <c r="UZL99" s="151"/>
      <c r="UZM99" s="151"/>
      <c r="UZN99" s="151"/>
      <c r="UZO99" s="151"/>
      <c r="UZP99" s="151"/>
      <c r="UZQ99" s="151"/>
      <c r="UZR99" s="151"/>
      <c r="UZS99" s="151"/>
      <c r="UZT99" s="151"/>
      <c r="UZU99" s="151"/>
      <c r="UZV99" s="151"/>
      <c r="UZW99" s="151"/>
      <c r="UZX99" s="151"/>
      <c r="UZY99" s="151"/>
      <c r="UZZ99" s="151"/>
      <c r="VAA99" s="151"/>
      <c r="VAB99" s="151"/>
      <c r="VAC99" s="151"/>
      <c r="VAD99" s="151"/>
      <c r="VAE99" s="151"/>
      <c r="VAF99" s="151"/>
      <c r="VAG99" s="151"/>
      <c r="VAH99" s="151"/>
      <c r="VAI99" s="151"/>
      <c r="VAJ99" s="151"/>
      <c r="VAK99" s="151"/>
      <c r="VAL99" s="151"/>
      <c r="VAM99" s="151"/>
      <c r="VAN99" s="151"/>
      <c r="VAO99" s="151"/>
      <c r="VAP99" s="151"/>
      <c r="VAQ99" s="151"/>
      <c r="VAR99" s="151"/>
      <c r="VAS99" s="151"/>
      <c r="VAT99" s="151"/>
      <c r="VAU99" s="151"/>
      <c r="VAV99" s="151"/>
      <c r="VAW99" s="151"/>
      <c r="VAX99" s="151"/>
      <c r="VAY99" s="151"/>
      <c r="VAZ99" s="151"/>
      <c r="VBA99" s="151"/>
      <c r="VBB99" s="151"/>
      <c r="VBC99" s="151"/>
      <c r="VBD99" s="151"/>
      <c r="VBE99" s="151"/>
      <c r="VBF99" s="151"/>
      <c r="VBG99" s="151"/>
      <c r="VBH99" s="151"/>
      <c r="VBI99" s="151"/>
      <c r="VBJ99" s="151"/>
      <c r="VBK99" s="151"/>
      <c r="VBL99" s="151"/>
      <c r="VBM99" s="151"/>
      <c r="VBN99" s="151"/>
      <c r="VBO99" s="151"/>
      <c r="VBP99" s="151"/>
      <c r="VBQ99" s="151"/>
      <c r="VBR99" s="151"/>
      <c r="VBS99" s="151"/>
      <c r="VBT99" s="151"/>
      <c r="VBU99" s="151"/>
      <c r="VBV99" s="151"/>
      <c r="VBW99" s="151"/>
      <c r="VBX99" s="151"/>
      <c r="VBY99" s="151"/>
      <c r="VBZ99" s="151"/>
      <c r="VCA99" s="151"/>
      <c r="VCB99" s="151"/>
      <c r="VCC99" s="151"/>
      <c r="VCD99" s="151"/>
      <c r="VCE99" s="151"/>
      <c r="VCF99" s="151"/>
      <c r="VCG99" s="151"/>
      <c r="VCH99" s="151"/>
      <c r="VCI99" s="151"/>
      <c r="VCJ99" s="151"/>
      <c r="VCK99" s="151"/>
      <c r="VCL99" s="151"/>
      <c r="VCM99" s="151"/>
      <c r="VCN99" s="151"/>
      <c r="VCO99" s="151"/>
      <c r="VCP99" s="151"/>
      <c r="VCQ99" s="151"/>
      <c r="VCR99" s="151"/>
      <c r="VCS99" s="151"/>
      <c r="VCT99" s="151"/>
      <c r="VCU99" s="151"/>
      <c r="VCV99" s="151"/>
      <c r="VCW99" s="151"/>
      <c r="VCX99" s="151"/>
      <c r="VCY99" s="151"/>
      <c r="VCZ99" s="151"/>
      <c r="VDA99" s="151"/>
      <c r="VDB99" s="151"/>
      <c r="VDC99" s="151"/>
      <c r="VDD99" s="151"/>
      <c r="VDE99" s="151"/>
      <c r="VDF99" s="151"/>
      <c r="VDG99" s="151"/>
      <c r="VDH99" s="151"/>
      <c r="VDI99" s="151"/>
      <c r="VDJ99" s="151"/>
      <c r="VDK99" s="151"/>
      <c r="VDL99" s="151"/>
      <c r="VDM99" s="151"/>
      <c r="VDN99" s="151"/>
      <c r="VDO99" s="151"/>
      <c r="VDP99" s="151"/>
      <c r="VDQ99" s="151"/>
      <c r="VDR99" s="151"/>
      <c r="VDS99" s="151"/>
      <c r="VDT99" s="151"/>
      <c r="VDU99" s="151"/>
      <c r="VDV99" s="151"/>
      <c r="VDW99" s="151"/>
      <c r="VDX99" s="151"/>
      <c r="VDY99" s="151"/>
      <c r="VDZ99" s="151"/>
      <c r="VEA99" s="151"/>
      <c r="VEB99" s="151"/>
      <c r="VEC99" s="151"/>
      <c r="VED99" s="151"/>
      <c r="VEE99" s="151"/>
      <c r="VEF99" s="151"/>
      <c r="VEG99" s="151"/>
      <c r="VEH99" s="151"/>
      <c r="VEI99" s="151"/>
      <c r="VEJ99" s="151"/>
      <c r="VEK99" s="151"/>
      <c r="VEL99" s="151"/>
      <c r="VEM99" s="151"/>
      <c r="VEN99" s="151"/>
      <c r="VEO99" s="151"/>
      <c r="VEP99" s="151"/>
      <c r="VEQ99" s="151"/>
      <c r="VER99" s="151"/>
      <c r="VES99" s="151"/>
      <c r="VET99" s="151"/>
      <c r="VEU99" s="151"/>
      <c r="VEV99" s="151"/>
      <c r="VEW99" s="151"/>
      <c r="VEX99" s="151"/>
      <c r="VEY99" s="151"/>
      <c r="VEZ99" s="151"/>
      <c r="VFA99" s="151"/>
      <c r="VFB99" s="151"/>
      <c r="VFC99" s="151"/>
      <c r="VFD99" s="151"/>
      <c r="VFE99" s="151"/>
      <c r="VFF99" s="151"/>
      <c r="VFG99" s="151"/>
      <c r="VFH99" s="151"/>
      <c r="VFI99" s="151"/>
      <c r="VFJ99" s="151"/>
      <c r="VFK99" s="151"/>
      <c r="VFL99" s="151"/>
      <c r="VFM99" s="151"/>
      <c r="VFN99" s="151"/>
      <c r="VFO99" s="151"/>
      <c r="VFP99" s="151"/>
      <c r="VFQ99" s="151"/>
      <c r="VFR99" s="151"/>
      <c r="VFS99" s="151"/>
      <c r="VFT99" s="151"/>
      <c r="VFU99" s="151"/>
      <c r="VFV99" s="151"/>
      <c r="VFW99" s="151"/>
      <c r="VFX99" s="151"/>
      <c r="VFY99" s="151"/>
      <c r="VFZ99" s="151"/>
      <c r="VGA99" s="151"/>
      <c r="VGB99" s="151"/>
      <c r="VGC99" s="151"/>
      <c r="VGD99" s="151"/>
      <c r="VGE99" s="151"/>
      <c r="VGF99" s="151"/>
      <c r="VGG99" s="151"/>
      <c r="VGH99" s="151"/>
      <c r="VGI99" s="151"/>
      <c r="VGJ99" s="151"/>
      <c r="VGK99" s="151"/>
      <c r="VGL99" s="151"/>
      <c r="VGM99" s="151"/>
      <c r="VGN99" s="151"/>
      <c r="VGO99" s="151"/>
      <c r="VGP99" s="151"/>
      <c r="VGQ99" s="151"/>
      <c r="VGR99" s="151"/>
      <c r="VGS99" s="151"/>
      <c r="VGT99" s="151"/>
      <c r="VGU99" s="151"/>
      <c r="VGV99" s="151"/>
      <c r="VGW99" s="151"/>
      <c r="VGX99" s="151"/>
      <c r="VGY99" s="151"/>
      <c r="VGZ99" s="151"/>
      <c r="VHA99" s="151"/>
      <c r="VHB99" s="151"/>
      <c r="VHC99" s="151"/>
      <c r="VHD99" s="151"/>
      <c r="VHE99" s="151"/>
      <c r="VHF99" s="151"/>
      <c r="VHG99" s="151"/>
      <c r="VHH99" s="151"/>
      <c r="VHI99" s="151"/>
      <c r="VHJ99" s="151"/>
      <c r="VHK99" s="151"/>
      <c r="VHL99" s="151"/>
      <c r="VHM99" s="151"/>
      <c r="VHN99" s="151"/>
      <c r="VHO99" s="151"/>
      <c r="VHP99" s="151"/>
      <c r="VHQ99" s="151"/>
      <c r="VHR99" s="151"/>
      <c r="VHS99" s="151"/>
      <c r="VHT99" s="151"/>
      <c r="VHU99" s="151"/>
      <c r="VHV99" s="151"/>
      <c r="VHW99" s="151"/>
      <c r="VHX99" s="151"/>
      <c r="VHY99" s="151"/>
      <c r="VHZ99" s="151"/>
      <c r="VIA99" s="151"/>
      <c r="VIB99" s="151"/>
      <c r="VIC99" s="151"/>
      <c r="VID99" s="151"/>
      <c r="VIE99" s="151"/>
      <c r="VIF99" s="151"/>
      <c r="VIG99" s="151"/>
      <c r="VIH99" s="151"/>
      <c r="VII99" s="151"/>
      <c r="VIJ99" s="151"/>
      <c r="VIK99" s="151"/>
      <c r="VIL99" s="151"/>
      <c r="VIM99" s="151"/>
      <c r="VIN99" s="151"/>
      <c r="VIO99" s="151"/>
      <c r="VIP99" s="151"/>
      <c r="VIQ99" s="151"/>
      <c r="VIR99" s="151"/>
      <c r="VIS99" s="151"/>
      <c r="VIT99" s="151"/>
      <c r="VIU99" s="151"/>
      <c r="VIV99" s="151"/>
      <c r="VIW99" s="151"/>
      <c r="VIX99" s="151"/>
      <c r="VIY99" s="151"/>
      <c r="VIZ99" s="151"/>
      <c r="VJA99" s="151"/>
      <c r="VJB99" s="151"/>
      <c r="VJC99" s="151"/>
      <c r="VJD99" s="151"/>
      <c r="VJE99" s="151"/>
      <c r="VJF99" s="151"/>
      <c r="VJG99" s="151"/>
      <c r="VJH99" s="151"/>
      <c r="VJI99" s="151"/>
      <c r="VJJ99" s="151"/>
      <c r="VJK99" s="151"/>
      <c r="VJL99" s="151"/>
      <c r="VJM99" s="151"/>
      <c r="VJN99" s="151"/>
      <c r="VJO99" s="151"/>
      <c r="VJP99" s="151"/>
      <c r="VJQ99" s="151"/>
      <c r="VJR99" s="151"/>
      <c r="VJS99" s="151"/>
      <c r="VJT99" s="151"/>
      <c r="VJU99" s="151"/>
      <c r="VJV99" s="151"/>
      <c r="VJW99" s="151"/>
      <c r="VJX99" s="151"/>
      <c r="VJY99" s="151"/>
      <c r="VJZ99" s="151"/>
      <c r="VKA99" s="151"/>
      <c r="VKB99" s="151"/>
      <c r="VKC99" s="151"/>
      <c r="VKD99" s="151"/>
      <c r="VKE99" s="151"/>
      <c r="VKF99" s="151"/>
      <c r="VKG99" s="151"/>
      <c r="VKH99" s="151"/>
      <c r="VKI99" s="151"/>
      <c r="VKJ99" s="151"/>
      <c r="VKK99" s="151"/>
      <c r="VKL99" s="151"/>
      <c r="VKM99" s="151"/>
      <c r="VKN99" s="151"/>
      <c r="VKO99" s="151"/>
      <c r="VKP99" s="151"/>
      <c r="VKQ99" s="151"/>
      <c r="VKR99" s="151"/>
      <c r="VKS99" s="151"/>
      <c r="VKT99" s="151"/>
      <c r="VKU99" s="151"/>
      <c r="VKV99" s="151"/>
      <c r="VKW99" s="151"/>
      <c r="VKX99" s="151"/>
      <c r="VKY99" s="151"/>
      <c r="VKZ99" s="151"/>
      <c r="VLA99" s="151"/>
      <c r="VLB99" s="151"/>
      <c r="VLC99" s="151"/>
      <c r="VLD99" s="151"/>
      <c r="VLE99" s="151"/>
      <c r="VLF99" s="151"/>
      <c r="VLG99" s="151"/>
      <c r="VLH99" s="151"/>
      <c r="VLI99" s="151"/>
      <c r="VLJ99" s="151"/>
      <c r="VLK99" s="151"/>
      <c r="VLL99" s="151"/>
      <c r="VLM99" s="151"/>
      <c r="VLN99" s="151"/>
      <c r="VLO99" s="151"/>
      <c r="VLP99" s="151"/>
      <c r="VLQ99" s="151"/>
      <c r="VLR99" s="151"/>
      <c r="VLS99" s="151"/>
      <c r="VLT99" s="151"/>
      <c r="VLU99" s="151"/>
      <c r="VLV99" s="151"/>
      <c r="VLW99" s="151"/>
      <c r="VLX99" s="151"/>
      <c r="VLY99" s="151"/>
      <c r="VLZ99" s="151"/>
      <c r="VMA99" s="151"/>
      <c r="VMB99" s="151"/>
      <c r="VMC99" s="151"/>
      <c r="VMD99" s="151"/>
      <c r="VME99" s="151"/>
      <c r="VMF99" s="151"/>
      <c r="VMG99" s="151"/>
      <c r="VMH99" s="151"/>
      <c r="VMI99" s="151"/>
      <c r="VMJ99" s="151"/>
      <c r="VMK99" s="151"/>
      <c r="VML99" s="151"/>
      <c r="VMM99" s="151"/>
      <c r="VMN99" s="151"/>
      <c r="VMO99" s="151"/>
      <c r="VMP99" s="151"/>
      <c r="VMQ99" s="151"/>
      <c r="VMR99" s="151"/>
      <c r="VMS99" s="151"/>
      <c r="VMT99" s="151"/>
      <c r="VMU99" s="151"/>
      <c r="VMV99" s="151"/>
      <c r="VMW99" s="151"/>
      <c r="VMX99" s="151"/>
      <c r="VMY99" s="151"/>
      <c r="VMZ99" s="151"/>
      <c r="VNA99" s="151"/>
      <c r="VNB99" s="151"/>
      <c r="VNC99" s="151"/>
      <c r="VND99" s="151"/>
      <c r="VNE99" s="151"/>
      <c r="VNF99" s="151"/>
      <c r="VNG99" s="151"/>
      <c r="VNH99" s="151"/>
      <c r="VNI99" s="151"/>
      <c r="VNJ99" s="151"/>
      <c r="VNK99" s="151"/>
      <c r="VNL99" s="151"/>
      <c r="VNM99" s="151"/>
      <c r="VNN99" s="151"/>
      <c r="VNO99" s="151"/>
      <c r="VNP99" s="151"/>
      <c r="VNQ99" s="151"/>
      <c r="VNR99" s="151"/>
      <c r="VNS99" s="151"/>
      <c r="VNT99" s="151"/>
      <c r="VNU99" s="151"/>
      <c r="VNV99" s="151"/>
      <c r="VNW99" s="151"/>
      <c r="VNX99" s="151"/>
      <c r="VNY99" s="151"/>
      <c r="VNZ99" s="151"/>
      <c r="VOA99" s="151"/>
      <c r="VOB99" s="151"/>
      <c r="VOC99" s="151"/>
      <c r="VOD99" s="151"/>
      <c r="VOE99" s="151"/>
      <c r="VOF99" s="151"/>
      <c r="VOG99" s="151"/>
      <c r="VOH99" s="151"/>
      <c r="VOI99" s="151"/>
      <c r="VOJ99" s="151"/>
      <c r="VOK99" s="151"/>
      <c r="VOL99" s="151"/>
      <c r="VOM99" s="151"/>
      <c r="VON99" s="151"/>
      <c r="VOO99" s="151"/>
      <c r="VOP99" s="151"/>
      <c r="VOQ99" s="151"/>
      <c r="VOR99" s="151"/>
      <c r="VOS99" s="151"/>
      <c r="VOT99" s="151"/>
      <c r="VOU99" s="151"/>
      <c r="VOV99" s="151"/>
      <c r="VOW99" s="151"/>
      <c r="VOX99" s="151"/>
      <c r="VOY99" s="151"/>
      <c r="VOZ99" s="151"/>
      <c r="VPA99" s="151"/>
      <c r="VPB99" s="151"/>
      <c r="VPC99" s="151"/>
      <c r="VPD99" s="151"/>
      <c r="VPE99" s="151"/>
      <c r="VPF99" s="151"/>
      <c r="VPG99" s="151"/>
      <c r="VPH99" s="151"/>
      <c r="VPI99" s="151"/>
      <c r="VPJ99" s="151"/>
      <c r="VPK99" s="151"/>
      <c r="VPL99" s="151"/>
      <c r="VPM99" s="151"/>
      <c r="VPN99" s="151"/>
      <c r="VPO99" s="151"/>
      <c r="VPP99" s="151"/>
      <c r="VPQ99" s="151"/>
      <c r="VPR99" s="151"/>
      <c r="VPS99" s="151"/>
      <c r="VPT99" s="151"/>
      <c r="VPU99" s="151"/>
      <c r="VPV99" s="151"/>
      <c r="VPW99" s="151"/>
      <c r="VPX99" s="151"/>
      <c r="VPY99" s="151"/>
      <c r="VPZ99" s="151"/>
      <c r="VQA99" s="151"/>
      <c r="VQB99" s="151"/>
      <c r="VQC99" s="151"/>
      <c r="VQD99" s="151"/>
      <c r="VQE99" s="151"/>
      <c r="VQF99" s="151"/>
      <c r="VQG99" s="151"/>
      <c r="VQH99" s="151"/>
      <c r="VQI99" s="151"/>
      <c r="VQJ99" s="151"/>
      <c r="VQK99" s="151"/>
      <c r="VQL99" s="151"/>
      <c r="VQM99" s="151"/>
      <c r="VQN99" s="151"/>
      <c r="VQO99" s="151"/>
      <c r="VQP99" s="151"/>
      <c r="VQQ99" s="151"/>
      <c r="VQR99" s="151"/>
      <c r="VQS99" s="151"/>
      <c r="VQT99" s="151"/>
      <c r="VQU99" s="151"/>
      <c r="VQV99" s="151"/>
      <c r="VQW99" s="151"/>
      <c r="VQX99" s="151"/>
      <c r="VQY99" s="151"/>
      <c r="VQZ99" s="151"/>
      <c r="VRA99" s="151"/>
      <c r="VRB99" s="151"/>
      <c r="VRC99" s="151"/>
      <c r="VRD99" s="151"/>
      <c r="VRE99" s="151"/>
      <c r="VRF99" s="151"/>
      <c r="VRG99" s="151"/>
      <c r="VRH99" s="151"/>
      <c r="VRI99" s="151"/>
      <c r="VRJ99" s="151"/>
      <c r="VRK99" s="151"/>
      <c r="VRL99" s="151"/>
      <c r="VRM99" s="151"/>
      <c r="VRN99" s="151"/>
      <c r="VRO99" s="151"/>
      <c r="VRP99" s="151"/>
      <c r="VRQ99" s="151"/>
      <c r="VRR99" s="151"/>
      <c r="VRS99" s="151"/>
      <c r="VRT99" s="151"/>
      <c r="VRU99" s="151"/>
      <c r="VRV99" s="151"/>
      <c r="VRW99" s="151"/>
      <c r="VRX99" s="151"/>
      <c r="VRY99" s="151"/>
      <c r="VRZ99" s="151"/>
      <c r="VSA99" s="151"/>
      <c r="VSB99" s="151"/>
      <c r="VSC99" s="151"/>
      <c r="VSD99" s="151"/>
      <c r="VSE99" s="151"/>
      <c r="VSF99" s="151"/>
      <c r="VSG99" s="151"/>
      <c r="VSH99" s="151"/>
      <c r="VSI99" s="151"/>
      <c r="VSJ99" s="151"/>
      <c r="VSK99" s="151"/>
      <c r="VSL99" s="151"/>
      <c r="VSM99" s="151"/>
      <c r="VSN99" s="151"/>
      <c r="VSO99" s="151"/>
      <c r="VSP99" s="151"/>
      <c r="VSQ99" s="151"/>
      <c r="VSR99" s="151"/>
      <c r="VSS99" s="151"/>
      <c r="VST99" s="151"/>
      <c r="VSU99" s="151"/>
      <c r="VSV99" s="151"/>
      <c r="VSW99" s="151"/>
      <c r="VSX99" s="151"/>
      <c r="VSY99" s="151"/>
      <c r="VSZ99" s="151"/>
      <c r="VTA99" s="151"/>
      <c r="VTB99" s="151"/>
      <c r="VTC99" s="151"/>
      <c r="VTD99" s="151"/>
      <c r="VTE99" s="151"/>
      <c r="VTF99" s="151"/>
      <c r="VTG99" s="151"/>
      <c r="VTH99" s="151"/>
      <c r="VTI99" s="151"/>
      <c r="VTJ99" s="151"/>
      <c r="VTK99" s="151"/>
      <c r="VTL99" s="151"/>
      <c r="VTM99" s="151"/>
      <c r="VTN99" s="151"/>
      <c r="VTO99" s="151"/>
      <c r="VTP99" s="151"/>
      <c r="VTQ99" s="151"/>
      <c r="VTR99" s="151"/>
      <c r="VTS99" s="151"/>
      <c r="VTT99" s="151"/>
      <c r="VTU99" s="151"/>
      <c r="VTV99" s="151"/>
      <c r="VTW99" s="151"/>
      <c r="VTX99" s="151"/>
      <c r="VTY99" s="151"/>
      <c r="VTZ99" s="151"/>
      <c r="VUA99" s="151"/>
      <c r="VUB99" s="151"/>
      <c r="VUC99" s="151"/>
      <c r="VUD99" s="151"/>
      <c r="VUE99" s="151"/>
      <c r="VUF99" s="151"/>
      <c r="VUG99" s="151"/>
      <c r="VUH99" s="151"/>
      <c r="VUI99" s="151"/>
      <c r="VUJ99" s="151"/>
      <c r="VUK99" s="151"/>
      <c r="VUL99" s="151"/>
      <c r="VUM99" s="151"/>
      <c r="VUN99" s="151"/>
      <c r="VUO99" s="151"/>
      <c r="VUP99" s="151"/>
      <c r="VUQ99" s="151"/>
      <c r="VUR99" s="151"/>
      <c r="VUS99" s="151"/>
      <c r="VUT99" s="151"/>
      <c r="VUU99" s="151"/>
      <c r="VUV99" s="151"/>
      <c r="VUW99" s="151"/>
      <c r="VUX99" s="151"/>
      <c r="VUY99" s="151"/>
      <c r="VUZ99" s="151"/>
      <c r="VVA99" s="151"/>
      <c r="VVB99" s="151"/>
      <c r="VVC99" s="151"/>
      <c r="VVD99" s="151"/>
      <c r="VVE99" s="151"/>
      <c r="VVF99" s="151"/>
      <c r="VVG99" s="151"/>
      <c r="VVH99" s="151"/>
      <c r="VVI99" s="151"/>
      <c r="VVJ99" s="151"/>
      <c r="VVK99" s="151"/>
      <c r="VVL99" s="151"/>
      <c r="VVM99" s="151"/>
      <c r="VVN99" s="151"/>
      <c r="VVO99" s="151"/>
      <c r="VVP99" s="151"/>
      <c r="VVQ99" s="151"/>
      <c r="VVR99" s="151"/>
      <c r="VVS99" s="151"/>
      <c r="VVT99" s="151"/>
      <c r="VVU99" s="151"/>
      <c r="VVV99" s="151"/>
      <c r="VVW99" s="151"/>
      <c r="VVX99" s="151"/>
      <c r="VVY99" s="151"/>
      <c r="VVZ99" s="151"/>
      <c r="VWA99" s="151"/>
      <c r="VWB99" s="151"/>
      <c r="VWC99" s="151"/>
      <c r="VWD99" s="151"/>
      <c r="VWE99" s="151"/>
      <c r="VWF99" s="151"/>
      <c r="VWG99" s="151"/>
      <c r="VWH99" s="151"/>
      <c r="VWI99" s="151"/>
      <c r="VWJ99" s="151"/>
      <c r="VWK99" s="151"/>
      <c r="VWL99" s="151"/>
      <c r="VWM99" s="151"/>
      <c r="VWN99" s="151"/>
      <c r="VWO99" s="151"/>
      <c r="VWP99" s="151"/>
      <c r="VWQ99" s="151"/>
      <c r="VWR99" s="151"/>
      <c r="VWS99" s="151"/>
      <c r="VWT99" s="151"/>
      <c r="VWU99" s="151"/>
      <c r="VWV99" s="151"/>
      <c r="VWW99" s="151"/>
      <c r="VWX99" s="151"/>
      <c r="VWY99" s="151"/>
      <c r="VWZ99" s="151"/>
      <c r="VXA99" s="151"/>
      <c r="VXB99" s="151"/>
      <c r="VXC99" s="151"/>
      <c r="VXD99" s="151"/>
      <c r="VXE99" s="151"/>
      <c r="VXF99" s="151"/>
      <c r="VXG99" s="151"/>
      <c r="VXH99" s="151"/>
      <c r="VXI99" s="151"/>
      <c r="VXJ99" s="151"/>
      <c r="VXK99" s="151"/>
      <c r="VXL99" s="151"/>
      <c r="VXM99" s="151"/>
      <c r="VXN99" s="151"/>
      <c r="VXO99" s="151"/>
      <c r="VXP99" s="151"/>
      <c r="VXQ99" s="151"/>
      <c r="VXR99" s="151"/>
      <c r="VXS99" s="151"/>
      <c r="VXT99" s="151"/>
      <c r="VXU99" s="151"/>
      <c r="VXV99" s="151"/>
      <c r="VXW99" s="151"/>
      <c r="VXX99" s="151"/>
      <c r="VXY99" s="151"/>
      <c r="VXZ99" s="151"/>
      <c r="VYA99" s="151"/>
      <c r="VYB99" s="151"/>
      <c r="VYC99" s="151"/>
      <c r="VYD99" s="151"/>
      <c r="VYE99" s="151"/>
      <c r="VYF99" s="151"/>
      <c r="VYG99" s="151"/>
      <c r="VYH99" s="151"/>
      <c r="VYI99" s="151"/>
      <c r="VYJ99" s="151"/>
      <c r="VYK99" s="151"/>
      <c r="VYL99" s="151"/>
      <c r="VYM99" s="151"/>
      <c r="VYN99" s="151"/>
      <c r="VYO99" s="151"/>
      <c r="VYP99" s="151"/>
      <c r="VYQ99" s="151"/>
      <c r="VYR99" s="151"/>
      <c r="VYS99" s="151"/>
      <c r="VYT99" s="151"/>
      <c r="VYU99" s="151"/>
      <c r="VYV99" s="151"/>
      <c r="VYW99" s="151"/>
      <c r="VYX99" s="151"/>
      <c r="VYY99" s="151"/>
      <c r="VYZ99" s="151"/>
      <c r="VZA99" s="151"/>
      <c r="VZB99" s="151"/>
      <c r="VZC99" s="151"/>
      <c r="VZD99" s="151"/>
      <c r="VZE99" s="151"/>
      <c r="VZF99" s="151"/>
      <c r="VZG99" s="151"/>
      <c r="VZH99" s="151"/>
      <c r="VZI99" s="151"/>
      <c r="VZJ99" s="151"/>
      <c r="VZK99" s="151"/>
      <c r="VZL99" s="151"/>
      <c r="VZM99" s="151"/>
      <c r="VZN99" s="151"/>
      <c r="VZO99" s="151"/>
      <c r="VZP99" s="151"/>
      <c r="VZQ99" s="151"/>
      <c r="VZR99" s="151"/>
      <c r="VZS99" s="151"/>
      <c r="VZT99" s="151"/>
      <c r="VZU99" s="151"/>
      <c r="VZV99" s="151"/>
      <c r="VZW99" s="151"/>
      <c r="VZX99" s="151"/>
      <c r="VZY99" s="151"/>
      <c r="VZZ99" s="151"/>
      <c r="WAA99" s="151"/>
      <c r="WAB99" s="151"/>
      <c r="WAC99" s="151"/>
      <c r="WAD99" s="151"/>
      <c r="WAE99" s="151"/>
      <c r="WAF99" s="151"/>
      <c r="WAG99" s="151"/>
      <c r="WAH99" s="151"/>
      <c r="WAI99" s="151"/>
      <c r="WAJ99" s="151"/>
      <c r="WAK99" s="151"/>
      <c r="WAL99" s="151"/>
      <c r="WAM99" s="151"/>
      <c r="WAN99" s="151"/>
      <c r="WAO99" s="151"/>
      <c r="WAP99" s="151"/>
      <c r="WAQ99" s="151"/>
      <c r="WAR99" s="151"/>
      <c r="WAS99" s="151"/>
      <c r="WAT99" s="151"/>
      <c r="WAU99" s="151"/>
      <c r="WAV99" s="151"/>
      <c r="WAW99" s="151"/>
      <c r="WAX99" s="151"/>
      <c r="WAY99" s="151"/>
      <c r="WAZ99" s="151"/>
      <c r="WBA99" s="151"/>
      <c r="WBB99" s="151"/>
      <c r="WBC99" s="151"/>
      <c r="WBD99" s="151"/>
      <c r="WBE99" s="151"/>
      <c r="WBF99" s="151"/>
      <c r="WBG99" s="151"/>
      <c r="WBH99" s="151"/>
      <c r="WBI99" s="151"/>
      <c r="WBJ99" s="151"/>
      <c r="WBK99" s="151"/>
      <c r="WBL99" s="151"/>
      <c r="WBM99" s="151"/>
      <c r="WBN99" s="151"/>
      <c r="WBO99" s="151"/>
      <c r="WBP99" s="151"/>
      <c r="WBQ99" s="151"/>
      <c r="WBR99" s="151"/>
      <c r="WBS99" s="151"/>
      <c r="WBT99" s="151"/>
      <c r="WBU99" s="151"/>
      <c r="WBV99" s="151"/>
      <c r="WBW99" s="151"/>
      <c r="WBX99" s="151"/>
      <c r="WBY99" s="151"/>
      <c r="WBZ99" s="151"/>
      <c r="WCA99" s="151"/>
      <c r="WCB99" s="151"/>
      <c r="WCC99" s="151"/>
      <c r="WCD99" s="151"/>
      <c r="WCE99" s="151"/>
      <c r="WCF99" s="151"/>
      <c r="WCG99" s="151"/>
      <c r="WCH99" s="151"/>
      <c r="WCI99" s="151"/>
      <c r="WCJ99" s="151"/>
      <c r="WCK99" s="151"/>
      <c r="WCL99" s="151"/>
      <c r="WCM99" s="151"/>
      <c r="WCN99" s="151"/>
      <c r="WCO99" s="151"/>
      <c r="WCP99" s="151"/>
      <c r="WCQ99" s="151"/>
      <c r="WCR99" s="151"/>
      <c r="WCS99" s="151"/>
      <c r="WCT99" s="151"/>
      <c r="WCU99" s="151"/>
      <c r="WCV99" s="151"/>
      <c r="WCW99" s="151"/>
      <c r="WCX99" s="151"/>
      <c r="WCY99" s="151"/>
      <c r="WCZ99" s="151"/>
      <c r="WDA99" s="151"/>
      <c r="WDB99" s="151"/>
      <c r="WDC99" s="151"/>
      <c r="WDD99" s="151"/>
      <c r="WDE99" s="151"/>
      <c r="WDF99" s="151"/>
      <c r="WDG99" s="151"/>
      <c r="WDH99" s="151"/>
      <c r="WDI99" s="151"/>
      <c r="WDJ99" s="151"/>
      <c r="WDK99" s="151"/>
      <c r="WDL99" s="151"/>
      <c r="WDM99" s="151"/>
      <c r="WDN99" s="151"/>
      <c r="WDO99" s="151"/>
      <c r="WDP99" s="151"/>
      <c r="WDQ99" s="151"/>
      <c r="WDR99" s="151"/>
      <c r="WDS99" s="151"/>
      <c r="WDT99" s="151"/>
      <c r="WDU99" s="151"/>
      <c r="WDV99" s="151"/>
      <c r="WDW99" s="151"/>
      <c r="WDX99" s="151"/>
      <c r="WDY99" s="151"/>
      <c r="WDZ99" s="151"/>
      <c r="WEA99" s="151"/>
      <c r="WEB99" s="151"/>
      <c r="WEC99" s="151"/>
      <c r="WED99" s="151"/>
      <c r="WEE99" s="151"/>
      <c r="WEF99" s="151"/>
      <c r="WEG99" s="151"/>
      <c r="WEH99" s="151"/>
      <c r="WEI99" s="151"/>
      <c r="WEJ99" s="151"/>
      <c r="WEK99" s="151"/>
      <c r="WEL99" s="151"/>
      <c r="WEM99" s="151"/>
      <c r="WEN99" s="151"/>
      <c r="WEO99" s="151"/>
      <c r="WEP99" s="151"/>
      <c r="WEQ99" s="151"/>
      <c r="WER99" s="151"/>
      <c r="WES99" s="151"/>
      <c r="WET99" s="151"/>
      <c r="WEU99" s="151"/>
      <c r="WEV99" s="151"/>
      <c r="WEW99" s="151"/>
      <c r="WEX99" s="151"/>
      <c r="WEY99" s="151"/>
      <c r="WEZ99" s="151"/>
      <c r="WFA99" s="151"/>
      <c r="WFB99" s="151"/>
      <c r="WFC99" s="151"/>
      <c r="WFD99" s="151"/>
      <c r="WFE99" s="151"/>
      <c r="WFF99" s="151"/>
      <c r="WFG99" s="151"/>
      <c r="WFH99" s="151"/>
      <c r="WFI99" s="151"/>
      <c r="WFJ99" s="151"/>
      <c r="WFK99" s="151"/>
      <c r="WFL99" s="151"/>
      <c r="WFM99" s="151"/>
      <c r="WFN99" s="151"/>
      <c r="WFO99" s="151"/>
      <c r="WFP99" s="151"/>
      <c r="WFQ99" s="151"/>
      <c r="WFR99" s="151"/>
      <c r="WFS99" s="151"/>
      <c r="WFT99" s="151"/>
      <c r="WFU99" s="151"/>
      <c r="WFV99" s="151"/>
      <c r="WFW99" s="151"/>
      <c r="WFX99" s="151"/>
      <c r="WFY99" s="151"/>
      <c r="WFZ99" s="151"/>
      <c r="WGA99" s="151"/>
      <c r="WGB99" s="151"/>
      <c r="WGC99" s="151"/>
      <c r="WGD99" s="151"/>
      <c r="WGE99" s="151"/>
      <c r="WGF99" s="151"/>
      <c r="WGG99" s="151"/>
      <c r="WGH99" s="151"/>
      <c r="WGI99" s="151"/>
      <c r="WGJ99" s="151"/>
      <c r="WGK99" s="151"/>
      <c r="WGL99" s="151"/>
      <c r="WGM99" s="151"/>
      <c r="WGN99" s="151"/>
      <c r="WGO99" s="151"/>
      <c r="WGP99" s="151"/>
      <c r="WGQ99" s="151"/>
      <c r="WGR99" s="151"/>
      <c r="WGS99" s="151"/>
      <c r="WGT99" s="151"/>
      <c r="WGU99" s="151"/>
      <c r="WGV99" s="151"/>
      <c r="WGW99" s="151"/>
      <c r="WGX99" s="151"/>
      <c r="WGY99" s="151"/>
      <c r="WGZ99" s="151"/>
      <c r="WHA99" s="151"/>
      <c r="WHB99" s="151"/>
      <c r="WHC99" s="151"/>
      <c r="WHD99" s="151"/>
      <c r="WHE99" s="151"/>
      <c r="WHF99" s="151"/>
      <c r="WHG99" s="151"/>
      <c r="WHH99" s="151"/>
      <c r="WHI99" s="151"/>
      <c r="WHJ99" s="151"/>
      <c r="WHK99" s="151"/>
      <c r="WHL99" s="151"/>
      <c r="WHM99" s="151"/>
      <c r="WHN99" s="151"/>
      <c r="WHO99" s="151"/>
      <c r="WHP99" s="151"/>
      <c r="WHQ99" s="151"/>
      <c r="WHR99" s="151"/>
      <c r="WHS99" s="151"/>
      <c r="WHT99" s="151"/>
      <c r="WHU99" s="151"/>
      <c r="WHV99" s="151"/>
      <c r="WHW99" s="151"/>
      <c r="WHX99" s="151"/>
      <c r="WHY99" s="151"/>
      <c r="WHZ99" s="151"/>
      <c r="WIA99" s="151"/>
      <c r="WIB99" s="151"/>
      <c r="WIC99" s="151"/>
      <c r="WID99" s="151"/>
      <c r="WIE99" s="151"/>
      <c r="WIF99" s="151"/>
      <c r="WIG99" s="151"/>
      <c r="WIH99" s="151"/>
      <c r="WII99" s="151"/>
      <c r="WIJ99" s="151"/>
      <c r="WIK99" s="151"/>
      <c r="WIL99" s="151"/>
      <c r="WIM99" s="151"/>
      <c r="WIN99" s="151"/>
      <c r="WIO99" s="151"/>
      <c r="WIP99" s="151"/>
      <c r="WIQ99" s="151"/>
      <c r="WIR99" s="151"/>
      <c r="WIS99" s="151"/>
      <c r="WIT99" s="151"/>
      <c r="WIU99" s="151"/>
      <c r="WIV99" s="151"/>
      <c r="WIW99" s="151"/>
      <c r="WIX99" s="151"/>
      <c r="WIY99" s="151"/>
      <c r="WIZ99" s="151"/>
      <c r="WJA99" s="151"/>
      <c r="WJB99" s="151"/>
      <c r="WJC99" s="151"/>
      <c r="WJD99" s="151"/>
      <c r="WJE99" s="151"/>
      <c r="WJF99" s="151"/>
      <c r="WJG99" s="151"/>
      <c r="WJH99" s="151"/>
      <c r="WJI99" s="151"/>
      <c r="WJJ99" s="151"/>
      <c r="WJK99" s="151"/>
      <c r="WJL99" s="151"/>
      <c r="WJM99" s="151"/>
      <c r="WJN99" s="151"/>
      <c r="WJO99" s="151"/>
      <c r="WJP99" s="151"/>
      <c r="WJQ99" s="151"/>
      <c r="WJR99" s="151"/>
      <c r="WJS99" s="151"/>
      <c r="WJT99" s="151"/>
      <c r="WJU99" s="151"/>
      <c r="WJV99" s="151"/>
      <c r="WJW99" s="151"/>
      <c r="WJX99" s="151"/>
      <c r="WJY99" s="151"/>
      <c r="WJZ99" s="151"/>
      <c r="WKA99" s="151"/>
      <c r="WKB99" s="151"/>
      <c r="WKC99" s="151"/>
      <c r="WKD99" s="151"/>
      <c r="WKE99" s="151"/>
      <c r="WKF99" s="151"/>
      <c r="WKG99" s="151"/>
      <c r="WKH99" s="151"/>
      <c r="WKI99" s="151"/>
      <c r="WKJ99" s="151"/>
      <c r="WKK99" s="151"/>
      <c r="WKL99" s="151"/>
      <c r="WKM99" s="151"/>
      <c r="WKN99" s="151"/>
      <c r="WKO99" s="151"/>
      <c r="WKP99" s="151"/>
      <c r="WKQ99" s="151"/>
      <c r="WKR99" s="151"/>
      <c r="WKS99" s="151"/>
      <c r="WKT99" s="151"/>
      <c r="WKU99" s="151"/>
      <c r="WKV99" s="151"/>
      <c r="WKW99" s="151"/>
      <c r="WKX99" s="151"/>
      <c r="WKY99" s="151"/>
      <c r="WKZ99" s="151"/>
      <c r="WLA99" s="151"/>
      <c r="WLB99" s="151"/>
      <c r="WLC99" s="151"/>
      <c r="WLD99" s="151"/>
      <c r="WLE99" s="151"/>
      <c r="WLF99" s="151"/>
      <c r="WLG99" s="151"/>
      <c r="WLH99" s="151"/>
      <c r="WLI99" s="151"/>
      <c r="WLJ99" s="151"/>
      <c r="WLK99" s="151"/>
      <c r="WLL99" s="151"/>
      <c r="WLM99" s="151"/>
      <c r="WLN99" s="151"/>
      <c r="WLO99" s="151"/>
      <c r="WLP99" s="151"/>
      <c r="WLQ99" s="151"/>
      <c r="WLR99" s="151"/>
      <c r="WLS99" s="151"/>
      <c r="WLT99" s="151"/>
      <c r="WLU99" s="151"/>
      <c r="WLV99" s="151"/>
      <c r="WLW99" s="151"/>
      <c r="WLX99" s="151"/>
      <c r="WLY99" s="151"/>
      <c r="WLZ99" s="151"/>
      <c r="WMA99" s="151"/>
      <c r="WMB99" s="151"/>
      <c r="WMC99" s="151"/>
      <c r="WMD99" s="151"/>
      <c r="WME99" s="151"/>
      <c r="WMF99" s="151"/>
      <c r="WMG99" s="151"/>
      <c r="WMH99" s="151"/>
      <c r="WMI99" s="151"/>
      <c r="WMJ99" s="151"/>
      <c r="WMK99" s="151"/>
      <c r="WML99" s="151"/>
      <c r="WMM99" s="151"/>
      <c r="WMN99" s="151"/>
      <c r="WMO99" s="151"/>
      <c r="WMP99" s="151"/>
      <c r="WMQ99" s="151"/>
      <c r="WMR99" s="151"/>
      <c r="WMS99" s="151"/>
      <c r="WMT99" s="151"/>
      <c r="WMU99" s="151"/>
      <c r="WMV99" s="151"/>
      <c r="WMW99" s="151"/>
      <c r="WMX99" s="151"/>
      <c r="WMY99" s="151"/>
      <c r="WMZ99" s="151"/>
      <c r="WNA99" s="151"/>
      <c r="WNB99" s="151"/>
      <c r="WNC99" s="151"/>
      <c r="WND99" s="151"/>
      <c r="WNE99" s="151"/>
      <c r="WNF99" s="151"/>
      <c r="WNG99" s="151"/>
      <c r="WNH99" s="151"/>
      <c r="WNI99" s="151"/>
      <c r="WNJ99" s="151"/>
      <c r="WNK99" s="151"/>
      <c r="WNL99" s="151"/>
      <c r="WNM99" s="151"/>
      <c r="WNN99" s="151"/>
      <c r="WNO99" s="151"/>
      <c r="WNP99" s="151"/>
      <c r="WNQ99" s="151"/>
      <c r="WNR99" s="151"/>
      <c r="WNS99" s="151"/>
      <c r="WNT99" s="151"/>
      <c r="WNU99" s="151"/>
      <c r="WNV99" s="151"/>
      <c r="WNW99" s="151"/>
      <c r="WNX99" s="151"/>
      <c r="WNY99" s="151"/>
      <c r="WNZ99" s="151"/>
      <c r="WOA99" s="151"/>
      <c r="WOB99" s="151"/>
      <c r="WOC99" s="151"/>
      <c r="WOD99" s="151"/>
      <c r="WOE99" s="151"/>
      <c r="WOF99" s="151"/>
      <c r="WOG99" s="151"/>
      <c r="WOH99" s="151"/>
      <c r="WOI99" s="151"/>
      <c r="WOJ99" s="151"/>
      <c r="WOK99" s="151"/>
      <c r="WOL99" s="151"/>
      <c r="WOM99" s="151"/>
      <c r="WON99" s="151"/>
      <c r="WOO99" s="151"/>
      <c r="WOP99" s="151"/>
      <c r="WOQ99" s="151"/>
      <c r="WOR99" s="151"/>
      <c r="WOS99" s="151"/>
      <c r="WOT99" s="151"/>
      <c r="WOU99" s="151"/>
      <c r="WOV99" s="151"/>
      <c r="WOW99" s="151"/>
      <c r="WOX99" s="151"/>
      <c r="WOY99" s="151"/>
      <c r="WOZ99" s="151"/>
      <c r="WPA99" s="151"/>
      <c r="WPB99" s="151"/>
      <c r="WPC99" s="151"/>
      <c r="WPD99" s="151"/>
      <c r="WPE99" s="151"/>
      <c r="WPF99" s="151"/>
      <c r="WPG99" s="151"/>
      <c r="WPH99" s="151"/>
      <c r="WPI99" s="151"/>
      <c r="WPJ99" s="151"/>
      <c r="WPK99" s="151"/>
      <c r="WPL99" s="151"/>
      <c r="WPM99" s="151"/>
      <c r="WPN99" s="151"/>
      <c r="WPO99" s="151"/>
      <c r="WPP99" s="151"/>
      <c r="WPQ99" s="151"/>
      <c r="WPR99" s="151"/>
      <c r="WPS99" s="151"/>
      <c r="WPT99" s="151"/>
      <c r="WPU99" s="151"/>
      <c r="WPV99" s="151"/>
      <c r="WPW99" s="151"/>
      <c r="WPX99" s="151"/>
      <c r="WPY99" s="151"/>
      <c r="WPZ99" s="151"/>
      <c r="WQA99" s="151"/>
      <c r="WQB99" s="151"/>
      <c r="WQC99" s="151"/>
      <c r="WQD99" s="151"/>
      <c r="WQE99" s="151"/>
      <c r="WQF99" s="151"/>
      <c r="WQG99" s="151"/>
      <c r="WQH99" s="151"/>
      <c r="WQI99" s="151"/>
      <c r="WQJ99" s="151"/>
      <c r="WQK99" s="151"/>
      <c r="WQL99" s="151"/>
      <c r="WQM99" s="151"/>
      <c r="WQN99" s="151"/>
      <c r="WQO99" s="151"/>
      <c r="WQP99" s="151"/>
      <c r="WQQ99" s="151"/>
      <c r="WQR99" s="151"/>
      <c r="WQS99" s="151"/>
      <c r="WQT99" s="151"/>
      <c r="WQU99" s="151"/>
      <c r="WQV99" s="151"/>
      <c r="WQW99" s="151"/>
      <c r="WQX99" s="151"/>
      <c r="WQY99" s="151"/>
      <c r="WQZ99" s="151"/>
      <c r="WRA99" s="151"/>
      <c r="WRB99" s="151"/>
      <c r="WRC99" s="151"/>
      <c r="WRD99" s="151"/>
      <c r="WRE99" s="151"/>
      <c r="WRF99" s="151"/>
      <c r="WRG99" s="151"/>
      <c r="WRH99" s="151"/>
      <c r="WRI99" s="151"/>
      <c r="WRJ99" s="151"/>
      <c r="WRK99" s="151"/>
      <c r="WRL99" s="151"/>
      <c r="WRM99" s="151"/>
      <c r="WRN99" s="151"/>
      <c r="WRO99" s="151"/>
      <c r="WRP99" s="151"/>
      <c r="WRQ99" s="151"/>
      <c r="WRR99" s="151"/>
      <c r="WRS99" s="151"/>
      <c r="WRT99" s="151"/>
      <c r="WRU99" s="151"/>
      <c r="WRV99" s="151"/>
      <c r="WRW99" s="151"/>
      <c r="WRX99" s="151"/>
      <c r="WRY99" s="151"/>
      <c r="WRZ99" s="151"/>
      <c r="WSA99" s="151"/>
      <c r="WSB99" s="151"/>
      <c r="WSC99" s="151"/>
      <c r="WSD99" s="151"/>
      <c r="WSE99" s="151"/>
      <c r="WSF99" s="151"/>
      <c r="WSG99" s="151"/>
      <c r="WSH99" s="151"/>
      <c r="WSI99" s="151"/>
      <c r="WSJ99" s="151"/>
      <c r="WSK99" s="151"/>
      <c r="WSL99" s="151"/>
      <c r="WSM99" s="151"/>
      <c r="WSN99" s="151"/>
      <c r="WSO99" s="151"/>
      <c r="WSP99" s="151"/>
      <c r="WSQ99" s="151"/>
      <c r="WSR99" s="151"/>
      <c r="WSS99" s="151"/>
      <c r="WST99" s="151"/>
      <c r="WSU99" s="151"/>
      <c r="WSV99" s="151"/>
      <c r="WSW99" s="151"/>
      <c r="WSX99" s="151"/>
      <c r="WSY99" s="151"/>
      <c r="WSZ99" s="151"/>
      <c r="WTA99" s="151"/>
      <c r="WTB99" s="151"/>
      <c r="WTC99" s="151"/>
      <c r="WTD99" s="151"/>
      <c r="WTE99" s="151"/>
      <c r="WTF99" s="151"/>
      <c r="WTG99" s="151"/>
      <c r="WTH99" s="151"/>
      <c r="WTI99" s="151"/>
      <c r="WTJ99" s="151"/>
      <c r="WTK99" s="151"/>
      <c r="WTL99" s="151"/>
      <c r="WTM99" s="151"/>
      <c r="WTN99" s="151"/>
      <c r="WTO99" s="151"/>
      <c r="WTP99" s="151"/>
      <c r="WTQ99" s="151"/>
      <c r="WTR99" s="151"/>
      <c r="WTS99" s="151"/>
      <c r="WTT99" s="151"/>
      <c r="WTU99" s="151"/>
      <c r="WTV99" s="151"/>
      <c r="WTW99" s="151"/>
      <c r="WTX99" s="151"/>
      <c r="WTY99" s="151"/>
      <c r="WTZ99" s="151"/>
      <c r="WUA99" s="151"/>
      <c r="WUB99" s="151"/>
      <c r="WUC99" s="151"/>
      <c r="WUD99" s="151"/>
      <c r="WUE99" s="151"/>
      <c r="WUF99" s="151"/>
      <c r="WUG99" s="151"/>
      <c r="WUH99" s="151"/>
      <c r="WUI99" s="151"/>
      <c r="WUJ99" s="151"/>
      <c r="WUK99" s="151"/>
      <c r="WUL99" s="151"/>
      <c r="WUM99" s="151"/>
      <c r="WUN99" s="151"/>
      <c r="WUO99" s="151"/>
      <c r="WUP99" s="151"/>
      <c r="WUQ99" s="151"/>
      <c r="WUR99" s="151"/>
      <c r="WUS99" s="151"/>
      <c r="WUT99" s="151"/>
      <c r="WUU99" s="151"/>
      <c r="WUV99" s="151"/>
      <c r="WUW99" s="151"/>
      <c r="WUX99" s="151"/>
      <c r="WUY99" s="151"/>
      <c r="WUZ99" s="151"/>
      <c r="WVA99" s="151"/>
      <c r="WVB99" s="151"/>
      <c r="WVC99" s="151"/>
      <c r="WVD99" s="151"/>
      <c r="WVE99" s="151"/>
      <c r="WVF99" s="151"/>
      <c r="WVG99" s="151"/>
      <c r="WVH99" s="151"/>
      <c r="WVI99" s="151"/>
      <c r="WVJ99" s="151"/>
      <c r="WVK99" s="151"/>
      <c r="WVL99" s="151"/>
      <c r="WVM99" s="151"/>
      <c r="WVN99" s="151"/>
      <c r="WVO99" s="151"/>
      <c r="WVP99" s="151"/>
      <c r="WVQ99" s="151"/>
      <c r="WVR99" s="151"/>
      <c r="WVS99" s="151"/>
      <c r="WVT99" s="151"/>
      <c r="WVU99" s="151"/>
      <c r="WVV99" s="151"/>
      <c r="WVW99" s="151"/>
    </row>
  </sheetData>
  <pageMargins left="0.43307086614173229" right="0.43307086614173229" top="0.74803149606299213" bottom="0.74803149606299213" header="0.31496062992125984" footer="0.31496062992125984"/>
  <pageSetup paperSize="9" scale="70" firstPageNumber="32" orientation="landscape" r:id="rId1"/>
  <headerFooter>
    <oddFooter>&amp;C&amp;P</oddFooter>
  </headerFooter>
  <rowBreaks count="2" manualBreakCount="2">
    <brk id="45" max="16383" man="1"/>
    <brk id="79" max="16383" man="1"/>
  </rowBreaks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D290C42-FAE9-4CFD-96A2-856671B19002}">
  <sheetPr>
    <tabColor rgb="FFFFFF00"/>
  </sheetPr>
  <dimension ref="A1:L55"/>
  <sheetViews>
    <sheetView zoomScale="120" zoomScaleNormal="120" workbookViewId="0">
      <pane ySplit="17" topLeftCell="A22" activePane="bottomLeft" state="frozen"/>
      <selection pane="bottomLeft" activeCell="A5" sqref="A5"/>
    </sheetView>
  </sheetViews>
  <sheetFormatPr defaultColWidth="10.28515625" defaultRowHeight="11.25"/>
  <cols>
    <col min="1" max="1" width="6.42578125" style="307" customWidth="1"/>
    <col min="2" max="2" width="58.28515625" style="307" customWidth="1"/>
    <col min="3" max="3" width="10.28515625" style="307"/>
    <col min="4" max="4" width="11.42578125" style="307" customWidth="1"/>
    <col min="5" max="5" width="10.7109375" style="307" customWidth="1"/>
    <col min="6" max="6" width="11.42578125" style="307" customWidth="1"/>
    <col min="7" max="7" width="11.140625" style="307" customWidth="1"/>
    <col min="8" max="9" width="11.28515625" style="307" customWidth="1"/>
    <col min="10" max="10" width="17" style="307" customWidth="1"/>
    <col min="11" max="11" width="16.28515625" style="307" customWidth="1"/>
    <col min="12" max="256" width="10.28515625" style="307"/>
    <col min="257" max="257" width="6.42578125" style="307" customWidth="1"/>
    <col min="258" max="258" width="58.28515625" style="307" customWidth="1"/>
    <col min="259" max="259" width="10.28515625" style="307"/>
    <col min="260" max="260" width="11" style="307" customWidth="1"/>
    <col min="261" max="262" width="9.7109375" style="307" customWidth="1"/>
    <col min="263" max="263" width="10.7109375" style="307" customWidth="1"/>
    <col min="264" max="265" width="11.28515625" style="307" customWidth="1"/>
    <col min="266" max="266" width="17" style="307" customWidth="1"/>
    <col min="267" max="267" width="16.28515625" style="307" customWidth="1"/>
    <col min="268" max="512" width="10.28515625" style="307"/>
    <col min="513" max="513" width="6.42578125" style="307" customWidth="1"/>
    <col min="514" max="514" width="58.28515625" style="307" customWidth="1"/>
    <col min="515" max="515" width="10.28515625" style="307"/>
    <col min="516" max="516" width="11" style="307" customWidth="1"/>
    <col min="517" max="518" width="9.7109375" style="307" customWidth="1"/>
    <col min="519" max="519" width="10.7109375" style="307" customWidth="1"/>
    <col min="520" max="521" width="11.28515625" style="307" customWidth="1"/>
    <col min="522" max="522" width="17" style="307" customWidth="1"/>
    <col min="523" max="523" width="16.28515625" style="307" customWidth="1"/>
    <col min="524" max="768" width="10.28515625" style="307"/>
    <col min="769" max="769" width="6.42578125" style="307" customWidth="1"/>
    <col min="770" max="770" width="58.28515625" style="307" customWidth="1"/>
    <col min="771" max="771" width="10.28515625" style="307"/>
    <col min="772" max="772" width="11" style="307" customWidth="1"/>
    <col min="773" max="774" width="9.7109375" style="307" customWidth="1"/>
    <col min="775" max="775" width="10.7109375" style="307" customWidth="1"/>
    <col min="776" max="777" width="11.28515625" style="307" customWidth="1"/>
    <col min="778" max="778" width="17" style="307" customWidth="1"/>
    <col min="779" max="779" width="16.28515625" style="307" customWidth="1"/>
    <col min="780" max="1024" width="10.28515625" style="307"/>
    <col min="1025" max="1025" width="6.42578125" style="307" customWidth="1"/>
    <col min="1026" max="1026" width="58.28515625" style="307" customWidth="1"/>
    <col min="1027" max="1027" width="10.28515625" style="307"/>
    <col min="1028" max="1028" width="11" style="307" customWidth="1"/>
    <col min="1029" max="1030" width="9.7109375" style="307" customWidth="1"/>
    <col min="1031" max="1031" width="10.7109375" style="307" customWidth="1"/>
    <col min="1032" max="1033" width="11.28515625" style="307" customWidth="1"/>
    <col min="1034" max="1034" width="17" style="307" customWidth="1"/>
    <col min="1035" max="1035" width="16.28515625" style="307" customWidth="1"/>
    <col min="1036" max="1280" width="10.28515625" style="307"/>
    <col min="1281" max="1281" width="6.42578125" style="307" customWidth="1"/>
    <col min="1282" max="1282" width="58.28515625" style="307" customWidth="1"/>
    <col min="1283" max="1283" width="10.28515625" style="307"/>
    <col min="1284" max="1284" width="11" style="307" customWidth="1"/>
    <col min="1285" max="1286" width="9.7109375" style="307" customWidth="1"/>
    <col min="1287" max="1287" width="10.7109375" style="307" customWidth="1"/>
    <col min="1288" max="1289" width="11.28515625" style="307" customWidth="1"/>
    <col min="1290" max="1290" width="17" style="307" customWidth="1"/>
    <col min="1291" max="1291" width="16.28515625" style="307" customWidth="1"/>
    <col min="1292" max="1536" width="10.28515625" style="307"/>
    <col min="1537" max="1537" width="6.42578125" style="307" customWidth="1"/>
    <col min="1538" max="1538" width="58.28515625" style="307" customWidth="1"/>
    <col min="1539" max="1539" width="10.28515625" style="307"/>
    <col min="1540" max="1540" width="11" style="307" customWidth="1"/>
    <col min="1541" max="1542" width="9.7109375" style="307" customWidth="1"/>
    <col min="1543" max="1543" width="10.7109375" style="307" customWidth="1"/>
    <col min="1544" max="1545" width="11.28515625" style="307" customWidth="1"/>
    <col min="1546" max="1546" width="17" style="307" customWidth="1"/>
    <col min="1547" max="1547" width="16.28515625" style="307" customWidth="1"/>
    <col min="1548" max="1792" width="10.28515625" style="307"/>
    <col min="1793" max="1793" width="6.42578125" style="307" customWidth="1"/>
    <col min="1794" max="1794" width="58.28515625" style="307" customWidth="1"/>
    <col min="1795" max="1795" width="10.28515625" style="307"/>
    <col min="1796" max="1796" width="11" style="307" customWidth="1"/>
    <col min="1797" max="1798" width="9.7109375" style="307" customWidth="1"/>
    <col min="1799" max="1799" width="10.7109375" style="307" customWidth="1"/>
    <col min="1800" max="1801" width="11.28515625" style="307" customWidth="1"/>
    <col min="1802" max="1802" width="17" style="307" customWidth="1"/>
    <col min="1803" max="1803" width="16.28515625" style="307" customWidth="1"/>
    <col min="1804" max="2048" width="10.28515625" style="307"/>
    <col min="2049" max="2049" width="6.42578125" style="307" customWidth="1"/>
    <col min="2050" max="2050" width="58.28515625" style="307" customWidth="1"/>
    <col min="2051" max="2051" width="10.28515625" style="307"/>
    <col min="2052" max="2052" width="11" style="307" customWidth="1"/>
    <col min="2053" max="2054" width="9.7109375" style="307" customWidth="1"/>
    <col min="2055" max="2055" width="10.7109375" style="307" customWidth="1"/>
    <col min="2056" max="2057" width="11.28515625" style="307" customWidth="1"/>
    <col min="2058" max="2058" width="17" style="307" customWidth="1"/>
    <col min="2059" max="2059" width="16.28515625" style="307" customWidth="1"/>
    <col min="2060" max="2304" width="10.28515625" style="307"/>
    <col min="2305" max="2305" width="6.42578125" style="307" customWidth="1"/>
    <col min="2306" max="2306" width="58.28515625" style="307" customWidth="1"/>
    <col min="2307" max="2307" width="10.28515625" style="307"/>
    <col min="2308" max="2308" width="11" style="307" customWidth="1"/>
    <col min="2309" max="2310" width="9.7109375" style="307" customWidth="1"/>
    <col min="2311" max="2311" width="10.7109375" style="307" customWidth="1"/>
    <col min="2312" max="2313" width="11.28515625" style="307" customWidth="1"/>
    <col min="2314" max="2314" width="17" style="307" customWidth="1"/>
    <col min="2315" max="2315" width="16.28515625" style="307" customWidth="1"/>
    <col min="2316" max="2560" width="10.28515625" style="307"/>
    <col min="2561" max="2561" width="6.42578125" style="307" customWidth="1"/>
    <col min="2562" max="2562" width="58.28515625" style="307" customWidth="1"/>
    <col min="2563" max="2563" width="10.28515625" style="307"/>
    <col min="2564" max="2564" width="11" style="307" customWidth="1"/>
    <col min="2565" max="2566" width="9.7109375" style="307" customWidth="1"/>
    <col min="2567" max="2567" width="10.7109375" style="307" customWidth="1"/>
    <col min="2568" max="2569" width="11.28515625" style="307" customWidth="1"/>
    <col min="2570" max="2570" width="17" style="307" customWidth="1"/>
    <col min="2571" max="2571" width="16.28515625" style="307" customWidth="1"/>
    <col min="2572" max="2816" width="10.28515625" style="307"/>
    <col min="2817" max="2817" width="6.42578125" style="307" customWidth="1"/>
    <col min="2818" max="2818" width="58.28515625" style="307" customWidth="1"/>
    <col min="2819" max="2819" width="10.28515625" style="307"/>
    <col min="2820" max="2820" width="11" style="307" customWidth="1"/>
    <col min="2821" max="2822" width="9.7109375" style="307" customWidth="1"/>
    <col min="2823" max="2823" width="10.7109375" style="307" customWidth="1"/>
    <col min="2824" max="2825" width="11.28515625" style="307" customWidth="1"/>
    <col min="2826" max="2826" width="17" style="307" customWidth="1"/>
    <col min="2827" max="2827" width="16.28515625" style="307" customWidth="1"/>
    <col min="2828" max="3072" width="10.28515625" style="307"/>
    <col min="3073" max="3073" width="6.42578125" style="307" customWidth="1"/>
    <col min="3074" max="3074" width="58.28515625" style="307" customWidth="1"/>
    <col min="3075" max="3075" width="10.28515625" style="307"/>
    <col min="3076" max="3076" width="11" style="307" customWidth="1"/>
    <col min="3077" max="3078" width="9.7109375" style="307" customWidth="1"/>
    <col min="3079" max="3079" width="10.7109375" style="307" customWidth="1"/>
    <col min="3080" max="3081" width="11.28515625" style="307" customWidth="1"/>
    <col min="3082" max="3082" width="17" style="307" customWidth="1"/>
    <col min="3083" max="3083" width="16.28515625" style="307" customWidth="1"/>
    <col min="3084" max="3328" width="10.28515625" style="307"/>
    <col min="3329" max="3329" width="6.42578125" style="307" customWidth="1"/>
    <col min="3330" max="3330" width="58.28515625" style="307" customWidth="1"/>
    <col min="3331" max="3331" width="10.28515625" style="307"/>
    <col min="3332" max="3332" width="11" style="307" customWidth="1"/>
    <col min="3333" max="3334" width="9.7109375" style="307" customWidth="1"/>
    <col min="3335" max="3335" width="10.7109375" style="307" customWidth="1"/>
    <col min="3336" max="3337" width="11.28515625" style="307" customWidth="1"/>
    <col min="3338" max="3338" width="17" style="307" customWidth="1"/>
    <col min="3339" max="3339" width="16.28515625" style="307" customWidth="1"/>
    <col min="3340" max="3584" width="10.28515625" style="307"/>
    <col min="3585" max="3585" width="6.42578125" style="307" customWidth="1"/>
    <col min="3586" max="3586" width="58.28515625" style="307" customWidth="1"/>
    <col min="3587" max="3587" width="10.28515625" style="307"/>
    <col min="3588" max="3588" width="11" style="307" customWidth="1"/>
    <col min="3589" max="3590" width="9.7109375" style="307" customWidth="1"/>
    <col min="3591" max="3591" width="10.7109375" style="307" customWidth="1"/>
    <col min="3592" max="3593" width="11.28515625" style="307" customWidth="1"/>
    <col min="3594" max="3594" width="17" style="307" customWidth="1"/>
    <col min="3595" max="3595" width="16.28515625" style="307" customWidth="1"/>
    <col min="3596" max="3840" width="10.28515625" style="307"/>
    <col min="3841" max="3841" width="6.42578125" style="307" customWidth="1"/>
    <col min="3842" max="3842" width="58.28515625" style="307" customWidth="1"/>
    <col min="3843" max="3843" width="10.28515625" style="307"/>
    <col min="3844" max="3844" width="11" style="307" customWidth="1"/>
    <col min="3845" max="3846" width="9.7109375" style="307" customWidth="1"/>
    <col min="3847" max="3847" width="10.7109375" style="307" customWidth="1"/>
    <col min="3848" max="3849" width="11.28515625" style="307" customWidth="1"/>
    <col min="3850" max="3850" width="17" style="307" customWidth="1"/>
    <col min="3851" max="3851" width="16.28515625" style="307" customWidth="1"/>
    <col min="3852" max="4096" width="10.28515625" style="307"/>
    <col min="4097" max="4097" width="6.42578125" style="307" customWidth="1"/>
    <col min="4098" max="4098" width="58.28515625" style="307" customWidth="1"/>
    <col min="4099" max="4099" width="10.28515625" style="307"/>
    <col min="4100" max="4100" width="11" style="307" customWidth="1"/>
    <col min="4101" max="4102" width="9.7109375" style="307" customWidth="1"/>
    <col min="4103" max="4103" width="10.7109375" style="307" customWidth="1"/>
    <col min="4104" max="4105" width="11.28515625" style="307" customWidth="1"/>
    <col min="4106" max="4106" width="17" style="307" customWidth="1"/>
    <col min="4107" max="4107" width="16.28515625" style="307" customWidth="1"/>
    <col min="4108" max="4352" width="10.28515625" style="307"/>
    <col min="4353" max="4353" width="6.42578125" style="307" customWidth="1"/>
    <col min="4354" max="4354" width="58.28515625" style="307" customWidth="1"/>
    <col min="4355" max="4355" width="10.28515625" style="307"/>
    <col min="4356" max="4356" width="11" style="307" customWidth="1"/>
    <col min="4357" max="4358" width="9.7109375" style="307" customWidth="1"/>
    <col min="4359" max="4359" width="10.7109375" style="307" customWidth="1"/>
    <col min="4360" max="4361" width="11.28515625" style="307" customWidth="1"/>
    <col min="4362" max="4362" width="17" style="307" customWidth="1"/>
    <col min="4363" max="4363" width="16.28515625" style="307" customWidth="1"/>
    <col min="4364" max="4608" width="10.28515625" style="307"/>
    <col min="4609" max="4609" width="6.42578125" style="307" customWidth="1"/>
    <col min="4610" max="4610" width="58.28515625" style="307" customWidth="1"/>
    <col min="4611" max="4611" width="10.28515625" style="307"/>
    <col min="4612" max="4612" width="11" style="307" customWidth="1"/>
    <col min="4613" max="4614" width="9.7109375" style="307" customWidth="1"/>
    <col min="4615" max="4615" width="10.7109375" style="307" customWidth="1"/>
    <col min="4616" max="4617" width="11.28515625" style="307" customWidth="1"/>
    <col min="4618" max="4618" width="17" style="307" customWidth="1"/>
    <col min="4619" max="4619" width="16.28515625" style="307" customWidth="1"/>
    <col min="4620" max="4864" width="10.28515625" style="307"/>
    <col min="4865" max="4865" width="6.42578125" style="307" customWidth="1"/>
    <col min="4866" max="4866" width="58.28515625" style="307" customWidth="1"/>
    <col min="4867" max="4867" width="10.28515625" style="307"/>
    <col min="4868" max="4868" width="11" style="307" customWidth="1"/>
    <col min="4869" max="4870" width="9.7109375" style="307" customWidth="1"/>
    <col min="4871" max="4871" width="10.7109375" style="307" customWidth="1"/>
    <col min="4872" max="4873" width="11.28515625" style="307" customWidth="1"/>
    <col min="4874" max="4874" width="17" style="307" customWidth="1"/>
    <col min="4875" max="4875" width="16.28515625" style="307" customWidth="1"/>
    <col min="4876" max="5120" width="10.28515625" style="307"/>
    <col min="5121" max="5121" width="6.42578125" style="307" customWidth="1"/>
    <col min="5122" max="5122" width="58.28515625" style="307" customWidth="1"/>
    <col min="5123" max="5123" width="10.28515625" style="307"/>
    <col min="5124" max="5124" width="11" style="307" customWidth="1"/>
    <col min="5125" max="5126" width="9.7109375" style="307" customWidth="1"/>
    <col min="5127" max="5127" width="10.7109375" style="307" customWidth="1"/>
    <col min="5128" max="5129" width="11.28515625" style="307" customWidth="1"/>
    <col min="5130" max="5130" width="17" style="307" customWidth="1"/>
    <col min="5131" max="5131" width="16.28515625" style="307" customWidth="1"/>
    <col min="5132" max="5376" width="10.28515625" style="307"/>
    <col min="5377" max="5377" width="6.42578125" style="307" customWidth="1"/>
    <col min="5378" max="5378" width="58.28515625" style="307" customWidth="1"/>
    <col min="5379" max="5379" width="10.28515625" style="307"/>
    <col min="5380" max="5380" width="11" style="307" customWidth="1"/>
    <col min="5381" max="5382" width="9.7109375" style="307" customWidth="1"/>
    <col min="5383" max="5383" width="10.7109375" style="307" customWidth="1"/>
    <col min="5384" max="5385" width="11.28515625" style="307" customWidth="1"/>
    <col min="5386" max="5386" width="17" style="307" customWidth="1"/>
    <col min="5387" max="5387" width="16.28515625" style="307" customWidth="1"/>
    <col min="5388" max="5632" width="10.28515625" style="307"/>
    <col min="5633" max="5633" width="6.42578125" style="307" customWidth="1"/>
    <col min="5634" max="5634" width="58.28515625" style="307" customWidth="1"/>
    <col min="5635" max="5635" width="10.28515625" style="307"/>
    <col min="5636" max="5636" width="11" style="307" customWidth="1"/>
    <col min="5637" max="5638" width="9.7109375" style="307" customWidth="1"/>
    <col min="5639" max="5639" width="10.7109375" style="307" customWidth="1"/>
    <col min="5640" max="5641" width="11.28515625" style="307" customWidth="1"/>
    <col min="5642" max="5642" width="17" style="307" customWidth="1"/>
    <col min="5643" max="5643" width="16.28515625" style="307" customWidth="1"/>
    <col min="5644" max="5888" width="10.28515625" style="307"/>
    <col min="5889" max="5889" width="6.42578125" style="307" customWidth="1"/>
    <col min="5890" max="5890" width="58.28515625" style="307" customWidth="1"/>
    <col min="5891" max="5891" width="10.28515625" style="307"/>
    <col min="5892" max="5892" width="11" style="307" customWidth="1"/>
    <col min="5893" max="5894" width="9.7109375" style="307" customWidth="1"/>
    <col min="5895" max="5895" width="10.7109375" style="307" customWidth="1"/>
    <col min="5896" max="5897" width="11.28515625" style="307" customWidth="1"/>
    <col min="5898" max="5898" width="17" style="307" customWidth="1"/>
    <col min="5899" max="5899" width="16.28515625" style="307" customWidth="1"/>
    <col min="5900" max="6144" width="10.28515625" style="307"/>
    <col min="6145" max="6145" width="6.42578125" style="307" customWidth="1"/>
    <col min="6146" max="6146" width="58.28515625" style="307" customWidth="1"/>
    <col min="6147" max="6147" width="10.28515625" style="307"/>
    <col min="6148" max="6148" width="11" style="307" customWidth="1"/>
    <col min="6149" max="6150" width="9.7109375" style="307" customWidth="1"/>
    <col min="6151" max="6151" width="10.7109375" style="307" customWidth="1"/>
    <col min="6152" max="6153" width="11.28515625" style="307" customWidth="1"/>
    <col min="6154" max="6154" width="17" style="307" customWidth="1"/>
    <col min="6155" max="6155" width="16.28515625" style="307" customWidth="1"/>
    <col min="6156" max="6400" width="10.28515625" style="307"/>
    <col min="6401" max="6401" width="6.42578125" style="307" customWidth="1"/>
    <col min="6402" max="6402" width="58.28515625" style="307" customWidth="1"/>
    <col min="6403" max="6403" width="10.28515625" style="307"/>
    <col min="6404" max="6404" width="11" style="307" customWidth="1"/>
    <col min="6405" max="6406" width="9.7109375" style="307" customWidth="1"/>
    <col min="6407" max="6407" width="10.7109375" style="307" customWidth="1"/>
    <col min="6408" max="6409" width="11.28515625" style="307" customWidth="1"/>
    <col min="6410" max="6410" width="17" style="307" customWidth="1"/>
    <col min="6411" max="6411" width="16.28515625" style="307" customWidth="1"/>
    <col min="6412" max="6656" width="10.28515625" style="307"/>
    <col min="6657" max="6657" width="6.42578125" style="307" customWidth="1"/>
    <col min="6658" max="6658" width="58.28515625" style="307" customWidth="1"/>
    <col min="6659" max="6659" width="10.28515625" style="307"/>
    <col min="6660" max="6660" width="11" style="307" customWidth="1"/>
    <col min="6661" max="6662" width="9.7109375" style="307" customWidth="1"/>
    <col min="6663" max="6663" width="10.7109375" style="307" customWidth="1"/>
    <col min="6664" max="6665" width="11.28515625" style="307" customWidth="1"/>
    <col min="6666" max="6666" width="17" style="307" customWidth="1"/>
    <col min="6667" max="6667" width="16.28515625" style="307" customWidth="1"/>
    <col min="6668" max="6912" width="10.28515625" style="307"/>
    <col min="6913" max="6913" width="6.42578125" style="307" customWidth="1"/>
    <col min="6914" max="6914" width="58.28515625" style="307" customWidth="1"/>
    <col min="6915" max="6915" width="10.28515625" style="307"/>
    <col min="6916" max="6916" width="11" style="307" customWidth="1"/>
    <col min="6917" max="6918" width="9.7109375" style="307" customWidth="1"/>
    <col min="6919" max="6919" width="10.7109375" style="307" customWidth="1"/>
    <col min="6920" max="6921" width="11.28515625" style="307" customWidth="1"/>
    <col min="6922" max="6922" width="17" style="307" customWidth="1"/>
    <col min="6923" max="6923" width="16.28515625" style="307" customWidth="1"/>
    <col min="6924" max="7168" width="10.28515625" style="307"/>
    <col min="7169" max="7169" width="6.42578125" style="307" customWidth="1"/>
    <col min="7170" max="7170" width="58.28515625" style="307" customWidth="1"/>
    <col min="7171" max="7171" width="10.28515625" style="307"/>
    <col min="7172" max="7172" width="11" style="307" customWidth="1"/>
    <col min="7173" max="7174" width="9.7109375" style="307" customWidth="1"/>
    <col min="7175" max="7175" width="10.7109375" style="307" customWidth="1"/>
    <col min="7176" max="7177" width="11.28515625" style="307" customWidth="1"/>
    <col min="7178" max="7178" width="17" style="307" customWidth="1"/>
    <col min="7179" max="7179" width="16.28515625" style="307" customWidth="1"/>
    <col min="7180" max="7424" width="10.28515625" style="307"/>
    <col min="7425" max="7425" width="6.42578125" style="307" customWidth="1"/>
    <col min="7426" max="7426" width="58.28515625" style="307" customWidth="1"/>
    <col min="7427" max="7427" width="10.28515625" style="307"/>
    <col min="7428" max="7428" width="11" style="307" customWidth="1"/>
    <col min="7429" max="7430" width="9.7109375" style="307" customWidth="1"/>
    <col min="7431" max="7431" width="10.7109375" style="307" customWidth="1"/>
    <col min="7432" max="7433" width="11.28515625" style="307" customWidth="1"/>
    <col min="7434" max="7434" width="17" style="307" customWidth="1"/>
    <col min="7435" max="7435" width="16.28515625" style="307" customWidth="1"/>
    <col min="7436" max="7680" width="10.28515625" style="307"/>
    <col min="7681" max="7681" width="6.42578125" style="307" customWidth="1"/>
    <col min="7682" max="7682" width="58.28515625" style="307" customWidth="1"/>
    <col min="7683" max="7683" width="10.28515625" style="307"/>
    <col min="7684" max="7684" width="11" style="307" customWidth="1"/>
    <col min="7685" max="7686" width="9.7109375" style="307" customWidth="1"/>
    <col min="7687" max="7687" width="10.7109375" style="307" customWidth="1"/>
    <col min="7688" max="7689" width="11.28515625" style="307" customWidth="1"/>
    <col min="7690" max="7690" width="17" style="307" customWidth="1"/>
    <col min="7691" max="7691" width="16.28515625" style="307" customWidth="1"/>
    <col min="7692" max="7936" width="10.28515625" style="307"/>
    <col min="7937" max="7937" width="6.42578125" style="307" customWidth="1"/>
    <col min="7938" max="7938" width="58.28515625" style="307" customWidth="1"/>
    <col min="7939" max="7939" width="10.28515625" style="307"/>
    <col min="7940" max="7940" width="11" style="307" customWidth="1"/>
    <col min="7941" max="7942" width="9.7109375" style="307" customWidth="1"/>
    <col min="7943" max="7943" width="10.7109375" style="307" customWidth="1"/>
    <col min="7944" max="7945" width="11.28515625" style="307" customWidth="1"/>
    <col min="7946" max="7946" width="17" style="307" customWidth="1"/>
    <col min="7947" max="7947" width="16.28515625" style="307" customWidth="1"/>
    <col min="7948" max="8192" width="10.28515625" style="307"/>
    <col min="8193" max="8193" width="6.42578125" style="307" customWidth="1"/>
    <col min="8194" max="8194" width="58.28515625" style="307" customWidth="1"/>
    <col min="8195" max="8195" width="10.28515625" style="307"/>
    <col min="8196" max="8196" width="11" style="307" customWidth="1"/>
    <col min="8197" max="8198" width="9.7109375" style="307" customWidth="1"/>
    <col min="8199" max="8199" width="10.7109375" style="307" customWidth="1"/>
    <col min="8200" max="8201" width="11.28515625" style="307" customWidth="1"/>
    <col min="8202" max="8202" width="17" style="307" customWidth="1"/>
    <col min="8203" max="8203" width="16.28515625" style="307" customWidth="1"/>
    <col min="8204" max="8448" width="10.28515625" style="307"/>
    <col min="8449" max="8449" width="6.42578125" style="307" customWidth="1"/>
    <col min="8450" max="8450" width="58.28515625" style="307" customWidth="1"/>
    <col min="8451" max="8451" width="10.28515625" style="307"/>
    <col min="8452" max="8452" width="11" style="307" customWidth="1"/>
    <col min="8453" max="8454" width="9.7109375" style="307" customWidth="1"/>
    <col min="8455" max="8455" width="10.7109375" style="307" customWidth="1"/>
    <col min="8456" max="8457" width="11.28515625" style="307" customWidth="1"/>
    <col min="8458" max="8458" width="17" style="307" customWidth="1"/>
    <col min="8459" max="8459" width="16.28515625" style="307" customWidth="1"/>
    <col min="8460" max="8704" width="10.28515625" style="307"/>
    <col min="8705" max="8705" width="6.42578125" style="307" customWidth="1"/>
    <col min="8706" max="8706" width="58.28515625" style="307" customWidth="1"/>
    <col min="8707" max="8707" width="10.28515625" style="307"/>
    <col min="8708" max="8708" width="11" style="307" customWidth="1"/>
    <col min="8709" max="8710" width="9.7109375" style="307" customWidth="1"/>
    <col min="8711" max="8711" width="10.7109375" style="307" customWidth="1"/>
    <col min="8712" max="8713" width="11.28515625" style="307" customWidth="1"/>
    <col min="8714" max="8714" width="17" style="307" customWidth="1"/>
    <col min="8715" max="8715" width="16.28515625" style="307" customWidth="1"/>
    <col min="8716" max="8960" width="10.28515625" style="307"/>
    <col min="8961" max="8961" width="6.42578125" style="307" customWidth="1"/>
    <col min="8962" max="8962" width="58.28515625" style="307" customWidth="1"/>
    <col min="8963" max="8963" width="10.28515625" style="307"/>
    <col min="8964" max="8964" width="11" style="307" customWidth="1"/>
    <col min="8965" max="8966" width="9.7109375" style="307" customWidth="1"/>
    <col min="8967" max="8967" width="10.7109375" style="307" customWidth="1"/>
    <col min="8968" max="8969" width="11.28515625" style="307" customWidth="1"/>
    <col min="8970" max="8970" width="17" style="307" customWidth="1"/>
    <col min="8971" max="8971" width="16.28515625" style="307" customWidth="1"/>
    <col min="8972" max="9216" width="10.28515625" style="307"/>
    <col min="9217" max="9217" width="6.42578125" style="307" customWidth="1"/>
    <col min="9218" max="9218" width="58.28515625" style="307" customWidth="1"/>
    <col min="9219" max="9219" width="10.28515625" style="307"/>
    <col min="9220" max="9220" width="11" style="307" customWidth="1"/>
    <col min="9221" max="9222" width="9.7109375" style="307" customWidth="1"/>
    <col min="9223" max="9223" width="10.7109375" style="307" customWidth="1"/>
    <col min="9224" max="9225" width="11.28515625" style="307" customWidth="1"/>
    <col min="9226" max="9226" width="17" style="307" customWidth="1"/>
    <col min="9227" max="9227" width="16.28515625" style="307" customWidth="1"/>
    <col min="9228" max="9472" width="10.28515625" style="307"/>
    <col min="9473" max="9473" width="6.42578125" style="307" customWidth="1"/>
    <col min="9474" max="9474" width="58.28515625" style="307" customWidth="1"/>
    <col min="9475" max="9475" width="10.28515625" style="307"/>
    <col min="9476" max="9476" width="11" style="307" customWidth="1"/>
    <col min="9477" max="9478" width="9.7109375" style="307" customWidth="1"/>
    <col min="9479" max="9479" width="10.7109375" style="307" customWidth="1"/>
    <col min="9480" max="9481" width="11.28515625" style="307" customWidth="1"/>
    <col min="9482" max="9482" width="17" style="307" customWidth="1"/>
    <col min="9483" max="9483" width="16.28515625" style="307" customWidth="1"/>
    <col min="9484" max="9728" width="10.28515625" style="307"/>
    <col min="9729" max="9729" width="6.42578125" style="307" customWidth="1"/>
    <col min="9730" max="9730" width="58.28515625" style="307" customWidth="1"/>
    <col min="9731" max="9731" width="10.28515625" style="307"/>
    <col min="9732" max="9732" width="11" style="307" customWidth="1"/>
    <col min="9733" max="9734" width="9.7109375" style="307" customWidth="1"/>
    <col min="9735" max="9735" width="10.7109375" style="307" customWidth="1"/>
    <col min="9736" max="9737" width="11.28515625" style="307" customWidth="1"/>
    <col min="9738" max="9738" width="17" style="307" customWidth="1"/>
    <col min="9739" max="9739" width="16.28515625" style="307" customWidth="1"/>
    <col min="9740" max="9984" width="10.28515625" style="307"/>
    <col min="9985" max="9985" width="6.42578125" style="307" customWidth="1"/>
    <col min="9986" max="9986" width="58.28515625" style="307" customWidth="1"/>
    <col min="9987" max="9987" width="10.28515625" style="307"/>
    <col min="9988" max="9988" width="11" style="307" customWidth="1"/>
    <col min="9989" max="9990" width="9.7109375" style="307" customWidth="1"/>
    <col min="9991" max="9991" width="10.7109375" style="307" customWidth="1"/>
    <col min="9992" max="9993" width="11.28515625" style="307" customWidth="1"/>
    <col min="9994" max="9994" width="17" style="307" customWidth="1"/>
    <col min="9995" max="9995" width="16.28515625" style="307" customWidth="1"/>
    <col min="9996" max="10240" width="10.28515625" style="307"/>
    <col min="10241" max="10241" width="6.42578125" style="307" customWidth="1"/>
    <col min="10242" max="10242" width="58.28515625" style="307" customWidth="1"/>
    <col min="10243" max="10243" width="10.28515625" style="307"/>
    <col min="10244" max="10244" width="11" style="307" customWidth="1"/>
    <col min="10245" max="10246" width="9.7109375" style="307" customWidth="1"/>
    <col min="10247" max="10247" width="10.7109375" style="307" customWidth="1"/>
    <col min="10248" max="10249" width="11.28515625" style="307" customWidth="1"/>
    <col min="10250" max="10250" width="17" style="307" customWidth="1"/>
    <col min="10251" max="10251" width="16.28515625" style="307" customWidth="1"/>
    <col min="10252" max="10496" width="10.28515625" style="307"/>
    <col min="10497" max="10497" width="6.42578125" style="307" customWidth="1"/>
    <col min="10498" max="10498" width="58.28515625" style="307" customWidth="1"/>
    <col min="10499" max="10499" width="10.28515625" style="307"/>
    <col min="10500" max="10500" width="11" style="307" customWidth="1"/>
    <col min="10501" max="10502" width="9.7109375" style="307" customWidth="1"/>
    <col min="10503" max="10503" width="10.7109375" style="307" customWidth="1"/>
    <col min="10504" max="10505" width="11.28515625" style="307" customWidth="1"/>
    <col min="10506" max="10506" width="17" style="307" customWidth="1"/>
    <col min="10507" max="10507" width="16.28515625" style="307" customWidth="1"/>
    <col min="10508" max="10752" width="10.28515625" style="307"/>
    <col min="10753" max="10753" width="6.42578125" style="307" customWidth="1"/>
    <col min="10754" max="10754" width="58.28515625" style="307" customWidth="1"/>
    <col min="10755" max="10755" width="10.28515625" style="307"/>
    <col min="10756" max="10756" width="11" style="307" customWidth="1"/>
    <col min="10757" max="10758" width="9.7109375" style="307" customWidth="1"/>
    <col min="10759" max="10759" width="10.7109375" style="307" customWidth="1"/>
    <col min="10760" max="10761" width="11.28515625" style="307" customWidth="1"/>
    <col min="10762" max="10762" width="17" style="307" customWidth="1"/>
    <col min="10763" max="10763" width="16.28515625" style="307" customWidth="1"/>
    <col min="10764" max="11008" width="10.28515625" style="307"/>
    <col min="11009" max="11009" width="6.42578125" style="307" customWidth="1"/>
    <col min="11010" max="11010" width="58.28515625" style="307" customWidth="1"/>
    <col min="11011" max="11011" width="10.28515625" style="307"/>
    <col min="11012" max="11012" width="11" style="307" customWidth="1"/>
    <col min="11013" max="11014" width="9.7109375" style="307" customWidth="1"/>
    <col min="11015" max="11015" width="10.7109375" style="307" customWidth="1"/>
    <col min="11016" max="11017" width="11.28515625" style="307" customWidth="1"/>
    <col min="11018" max="11018" width="17" style="307" customWidth="1"/>
    <col min="11019" max="11019" width="16.28515625" style="307" customWidth="1"/>
    <col min="11020" max="11264" width="10.28515625" style="307"/>
    <col min="11265" max="11265" width="6.42578125" style="307" customWidth="1"/>
    <col min="11266" max="11266" width="58.28515625" style="307" customWidth="1"/>
    <col min="11267" max="11267" width="10.28515625" style="307"/>
    <col min="11268" max="11268" width="11" style="307" customWidth="1"/>
    <col min="11269" max="11270" width="9.7109375" style="307" customWidth="1"/>
    <col min="11271" max="11271" width="10.7109375" style="307" customWidth="1"/>
    <col min="11272" max="11273" width="11.28515625" style="307" customWidth="1"/>
    <col min="11274" max="11274" width="17" style="307" customWidth="1"/>
    <col min="11275" max="11275" width="16.28515625" style="307" customWidth="1"/>
    <col min="11276" max="11520" width="10.28515625" style="307"/>
    <col min="11521" max="11521" width="6.42578125" style="307" customWidth="1"/>
    <col min="11522" max="11522" width="58.28515625" style="307" customWidth="1"/>
    <col min="11523" max="11523" width="10.28515625" style="307"/>
    <col min="11524" max="11524" width="11" style="307" customWidth="1"/>
    <col min="11525" max="11526" width="9.7109375" style="307" customWidth="1"/>
    <col min="11527" max="11527" width="10.7109375" style="307" customWidth="1"/>
    <col min="11528" max="11529" width="11.28515625" style="307" customWidth="1"/>
    <col min="11530" max="11530" width="17" style="307" customWidth="1"/>
    <col min="11531" max="11531" width="16.28515625" style="307" customWidth="1"/>
    <col min="11532" max="11776" width="10.28515625" style="307"/>
    <col min="11777" max="11777" width="6.42578125" style="307" customWidth="1"/>
    <col min="11778" max="11778" width="58.28515625" style="307" customWidth="1"/>
    <col min="11779" max="11779" width="10.28515625" style="307"/>
    <col min="11780" max="11780" width="11" style="307" customWidth="1"/>
    <col min="11781" max="11782" width="9.7109375" style="307" customWidth="1"/>
    <col min="11783" max="11783" width="10.7109375" style="307" customWidth="1"/>
    <col min="11784" max="11785" width="11.28515625" style="307" customWidth="1"/>
    <col min="11786" max="11786" width="17" style="307" customWidth="1"/>
    <col min="11787" max="11787" width="16.28515625" style="307" customWidth="1"/>
    <col min="11788" max="12032" width="10.28515625" style="307"/>
    <col min="12033" max="12033" width="6.42578125" style="307" customWidth="1"/>
    <col min="12034" max="12034" width="58.28515625" style="307" customWidth="1"/>
    <col min="12035" max="12035" width="10.28515625" style="307"/>
    <col min="12036" max="12036" width="11" style="307" customWidth="1"/>
    <col min="12037" max="12038" width="9.7109375" style="307" customWidth="1"/>
    <col min="12039" max="12039" width="10.7109375" style="307" customWidth="1"/>
    <col min="12040" max="12041" width="11.28515625" style="307" customWidth="1"/>
    <col min="12042" max="12042" width="17" style="307" customWidth="1"/>
    <col min="12043" max="12043" width="16.28515625" style="307" customWidth="1"/>
    <col min="12044" max="12288" width="10.28515625" style="307"/>
    <col min="12289" max="12289" width="6.42578125" style="307" customWidth="1"/>
    <col min="12290" max="12290" width="58.28515625" style="307" customWidth="1"/>
    <col min="12291" max="12291" width="10.28515625" style="307"/>
    <col min="12292" max="12292" width="11" style="307" customWidth="1"/>
    <col min="12293" max="12294" width="9.7109375" style="307" customWidth="1"/>
    <col min="12295" max="12295" width="10.7109375" style="307" customWidth="1"/>
    <col min="12296" max="12297" width="11.28515625" style="307" customWidth="1"/>
    <col min="12298" max="12298" width="17" style="307" customWidth="1"/>
    <col min="12299" max="12299" width="16.28515625" style="307" customWidth="1"/>
    <col min="12300" max="12544" width="10.28515625" style="307"/>
    <col min="12545" max="12545" width="6.42578125" style="307" customWidth="1"/>
    <col min="12546" max="12546" width="58.28515625" style="307" customWidth="1"/>
    <col min="12547" max="12547" width="10.28515625" style="307"/>
    <col min="12548" max="12548" width="11" style="307" customWidth="1"/>
    <col min="12549" max="12550" width="9.7109375" style="307" customWidth="1"/>
    <col min="12551" max="12551" width="10.7109375" style="307" customWidth="1"/>
    <col min="12552" max="12553" width="11.28515625" style="307" customWidth="1"/>
    <col min="12554" max="12554" width="17" style="307" customWidth="1"/>
    <col min="12555" max="12555" width="16.28515625" style="307" customWidth="1"/>
    <col min="12556" max="12800" width="10.28515625" style="307"/>
    <col min="12801" max="12801" width="6.42578125" style="307" customWidth="1"/>
    <col min="12802" max="12802" width="58.28515625" style="307" customWidth="1"/>
    <col min="12803" max="12803" width="10.28515625" style="307"/>
    <col min="12804" max="12804" width="11" style="307" customWidth="1"/>
    <col min="12805" max="12806" width="9.7109375" style="307" customWidth="1"/>
    <col min="12807" max="12807" width="10.7109375" style="307" customWidth="1"/>
    <col min="12808" max="12809" width="11.28515625" style="307" customWidth="1"/>
    <col min="12810" max="12810" width="17" style="307" customWidth="1"/>
    <col min="12811" max="12811" width="16.28515625" style="307" customWidth="1"/>
    <col min="12812" max="13056" width="10.28515625" style="307"/>
    <col min="13057" max="13057" width="6.42578125" style="307" customWidth="1"/>
    <col min="13058" max="13058" width="58.28515625" style="307" customWidth="1"/>
    <col min="13059" max="13059" width="10.28515625" style="307"/>
    <col min="13060" max="13060" width="11" style="307" customWidth="1"/>
    <col min="13061" max="13062" width="9.7109375" style="307" customWidth="1"/>
    <col min="13063" max="13063" width="10.7109375" style="307" customWidth="1"/>
    <col min="13064" max="13065" width="11.28515625" style="307" customWidth="1"/>
    <col min="13066" max="13066" width="17" style="307" customWidth="1"/>
    <col min="13067" max="13067" width="16.28515625" style="307" customWidth="1"/>
    <col min="13068" max="13312" width="10.28515625" style="307"/>
    <col min="13313" max="13313" width="6.42578125" style="307" customWidth="1"/>
    <col min="13314" max="13314" width="58.28515625" style="307" customWidth="1"/>
    <col min="13315" max="13315" width="10.28515625" style="307"/>
    <col min="13316" max="13316" width="11" style="307" customWidth="1"/>
    <col min="13317" max="13318" width="9.7109375" style="307" customWidth="1"/>
    <col min="13319" max="13319" width="10.7109375" style="307" customWidth="1"/>
    <col min="13320" max="13321" width="11.28515625" style="307" customWidth="1"/>
    <col min="13322" max="13322" width="17" style="307" customWidth="1"/>
    <col min="13323" max="13323" width="16.28515625" style="307" customWidth="1"/>
    <col min="13324" max="13568" width="10.28515625" style="307"/>
    <col min="13569" max="13569" width="6.42578125" style="307" customWidth="1"/>
    <col min="13570" max="13570" width="58.28515625" style="307" customWidth="1"/>
    <col min="13571" max="13571" width="10.28515625" style="307"/>
    <col min="13572" max="13572" width="11" style="307" customWidth="1"/>
    <col min="13573" max="13574" width="9.7109375" style="307" customWidth="1"/>
    <col min="13575" max="13575" width="10.7109375" style="307" customWidth="1"/>
    <col min="13576" max="13577" width="11.28515625" style="307" customWidth="1"/>
    <col min="13578" max="13578" width="17" style="307" customWidth="1"/>
    <col min="13579" max="13579" width="16.28515625" style="307" customWidth="1"/>
    <col min="13580" max="13824" width="10.28515625" style="307"/>
    <col min="13825" max="13825" width="6.42578125" style="307" customWidth="1"/>
    <col min="13826" max="13826" width="58.28515625" style="307" customWidth="1"/>
    <col min="13827" max="13827" width="10.28515625" style="307"/>
    <col min="13828" max="13828" width="11" style="307" customWidth="1"/>
    <col min="13829" max="13830" width="9.7109375" style="307" customWidth="1"/>
    <col min="13831" max="13831" width="10.7109375" style="307" customWidth="1"/>
    <col min="13832" max="13833" width="11.28515625" style="307" customWidth="1"/>
    <col min="13834" max="13834" width="17" style="307" customWidth="1"/>
    <col min="13835" max="13835" width="16.28515625" style="307" customWidth="1"/>
    <col min="13836" max="14080" width="10.28515625" style="307"/>
    <col min="14081" max="14081" width="6.42578125" style="307" customWidth="1"/>
    <col min="14082" max="14082" width="58.28515625" style="307" customWidth="1"/>
    <col min="14083" max="14083" width="10.28515625" style="307"/>
    <col min="14084" max="14084" width="11" style="307" customWidth="1"/>
    <col min="14085" max="14086" width="9.7109375" style="307" customWidth="1"/>
    <col min="14087" max="14087" width="10.7109375" style="307" customWidth="1"/>
    <col min="14088" max="14089" width="11.28515625" style="307" customWidth="1"/>
    <col min="14090" max="14090" width="17" style="307" customWidth="1"/>
    <col min="14091" max="14091" width="16.28515625" style="307" customWidth="1"/>
    <col min="14092" max="14336" width="10.28515625" style="307"/>
    <col min="14337" max="14337" width="6.42578125" style="307" customWidth="1"/>
    <col min="14338" max="14338" width="58.28515625" style="307" customWidth="1"/>
    <col min="14339" max="14339" width="10.28515625" style="307"/>
    <col min="14340" max="14340" width="11" style="307" customWidth="1"/>
    <col min="14341" max="14342" width="9.7109375" style="307" customWidth="1"/>
    <col min="14343" max="14343" width="10.7109375" style="307" customWidth="1"/>
    <col min="14344" max="14345" width="11.28515625" style="307" customWidth="1"/>
    <col min="14346" max="14346" width="17" style="307" customWidth="1"/>
    <col min="14347" max="14347" width="16.28515625" style="307" customWidth="1"/>
    <col min="14348" max="14592" width="10.28515625" style="307"/>
    <col min="14593" max="14593" width="6.42578125" style="307" customWidth="1"/>
    <col min="14594" max="14594" width="58.28515625" style="307" customWidth="1"/>
    <col min="14595" max="14595" width="10.28515625" style="307"/>
    <col min="14596" max="14596" width="11" style="307" customWidth="1"/>
    <col min="14597" max="14598" width="9.7109375" style="307" customWidth="1"/>
    <col min="14599" max="14599" width="10.7109375" style="307" customWidth="1"/>
    <col min="14600" max="14601" width="11.28515625" style="307" customWidth="1"/>
    <col min="14602" max="14602" width="17" style="307" customWidth="1"/>
    <col min="14603" max="14603" width="16.28515625" style="307" customWidth="1"/>
    <col min="14604" max="14848" width="10.28515625" style="307"/>
    <col min="14849" max="14849" width="6.42578125" style="307" customWidth="1"/>
    <col min="14850" max="14850" width="58.28515625" style="307" customWidth="1"/>
    <col min="14851" max="14851" width="10.28515625" style="307"/>
    <col min="14852" max="14852" width="11" style="307" customWidth="1"/>
    <col min="14853" max="14854" width="9.7109375" style="307" customWidth="1"/>
    <col min="14855" max="14855" width="10.7109375" style="307" customWidth="1"/>
    <col min="14856" max="14857" width="11.28515625" style="307" customWidth="1"/>
    <col min="14858" max="14858" width="17" style="307" customWidth="1"/>
    <col min="14859" max="14859" width="16.28515625" style="307" customWidth="1"/>
    <col min="14860" max="15104" width="10.28515625" style="307"/>
    <col min="15105" max="15105" width="6.42578125" style="307" customWidth="1"/>
    <col min="15106" max="15106" width="58.28515625" style="307" customWidth="1"/>
    <col min="15107" max="15107" width="10.28515625" style="307"/>
    <col min="15108" max="15108" width="11" style="307" customWidth="1"/>
    <col min="15109" max="15110" width="9.7109375" style="307" customWidth="1"/>
    <col min="15111" max="15111" width="10.7109375" style="307" customWidth="1"/>
    <col min="15112" max="15113" width="11.28515625" style="307" customWidth="1"/>
    <col min="15114" max="15114" width="17" style="307" customWidth="1"/>
    <col min="15115" max="15115" width="16.28515625" style="307" customWidth="1"/>
    <col min="15116" max="15360" width="10.28515625" style="307"/>
    <col min="15361" max="15361" width="6.42578125" style="307" customWidth="1"/>
    <col min="15362" max="15362" width="58.28515625" style="307" customWidth="1"/>
    <col min="15363" max="15363" width="10.28515625" style="307"/>
    <col min="15364" max="15364" width="11" style="307" customWidth="1"/>
    <col min="15365" max="15366" width="9.7109375" style="307" customWidth="1"/>
    <col min="15367" max="15367" width="10.7109375" style="307" customWidth="1"/>
    <col min="15368" max="15369" width="11.28515625" style="307" customWidth="1"/>
    <col min="15370" max="15370" width="17" style="307" customWidth="1"/>
    <col min="15371" max="15371" width="16.28515625" style="307" customWidth="1"/>
    <col min="15372" max="15616" width="10.28515625" style="307"/>
    <col min="15617" max="15617" width="6.42578125" style="307" customWidth="1"/>
    <col min="15618" max="15618" width="58.28515625" style="307" customWidth="1"/>
    <col min="15619" max="15619" width="10.28515625" style="307"/>
    <col min="15620" max="15620" width="11" style="307" customWidth="1"/>
    <col min="15621" max="15622" width="9.7109375" style="307" customWidth="1"/>
    <col min="15623" max="15623" width="10.7109375" style="307" customWidth="1"/>
    <col min="15624" max="15625" width="11.28515625" style="307" customWidth="1"/>
    <col min="15626" max="15626" width="17" style="307" customWidth="1"/>
    <col min="15627" max="15627" width="16.28515625" style="307" customWidth="1"/>
    <col min="15628" max="15872" width="10.28515625" style="307"/>
    <col min="15873" max="15873" width="6.42578125" style="307" customWidth="1"/>
    <col min="15874" max="15874" width="58.28515625" style="307" customWidth="1"/>
    <col min="15875" max="15875" width="10.28515625" style="307"/>
    <col min="15876" max="15876" width="11" style="307" customWidth="1"/>
    <col min="15877" max="15878" width="9.7109375" style="307" customWidth="1"/>
    <col min="15879" max="15879" width="10.7109375" style="307" customWidth="1"/>
    <col min="15880" max="15881" width="11.28515625" style="307" customWidth="1"/>
    <col min="15882" max="15882" width="17" style="307" customWidth="1"/>
    <col min="15883" max="15883" width="16.28515625" style="307" customWidth="1"/>
    <col min="15884" max="16128" width="10.28515625" style="307"/>
    <col min="16129" max="16129" width="6.42578125" style="307" customWidth="1"/>
    <col min="16130" max="16130" width="58.28515625" style="307" customWidth="1"/>
    <col min="16131" max="16131" width="10.28515625" style="307"/>
    <col min="16132" max="16132" width="11" style="307" customWidth="1"/>
    <col min="16133" max="16134" width="9.7109375" style="307" customWidth="1"/>
    <col min="16135" max="16135" width="10.7109375" style="307" customWidth="1"/>
    <col min="16136" max="16137" width="11.28515625" style="307" customWidth="1"/>
    <col min="16138" max="16138" width="17" style="307" customWidth="1"/>
    <col min="16139" max="16139" width="16.28515625" style="307" customWidth="1"/>
    <col min="16140" max="16384" width="10.28515625" style="307"/>
  </cols>
  <sheetData>
    <row r="1" spans="1:12" ht="12" customHeight="1">
      <c r="A1" s="714"/>
      <c r="C1" s="308"/>
      <c r="D1" s="308"/>
      <c r="E1" s="308"/>
      <c r="F1" s="308"/>
      <c r="H1" s="309" t="s">
        <v>299</v>
      </c>
    </row>
    <row r="2" spans="1:12" ht="12" customHeight="1">
      <c r="C2" s="308"/>
      <c r="D2" s="308"/>
      <c r="E2" s="308"/>
      <c r="F2" s="308"/>
      <c r="H2" s="5" t="s">
        <v>196</v>
      </c>
    </row>
    <row r="3" spans="1:12" ht="12" customHeight="1">
      <c r="C3" s="308"/>
      <c r="D3" s="308"/>
      <c r="E3" s="308"/>
      <c r="F3" s="308"/>
      <c r="H3" s="5" t="s">
        <v>1</v>
      </c>
    </row>
    <row r="4" spans="1:12" ht="12" customHeight="1">
      <c r="B4" s="308"/>
      <c r="C4" s="310"/>
      <c r="D4" s="308"/>
      <c r="E4" s="310"/>
      <c r="F4" s="308"/>
      <c r="H4" s="4" t="s">
        <v>197</v>
      </c>
    </row>
    <row r="5" spans="1:12" ht="12" customHeight="1">
      <c r="B5" s="308"/>
      <c r="C5" s="310"/>
      <c r="D5" s="308"/>
      <c r="E5" s="310"/>
      <c r="F5" s="308"/>
      <c r="G5" s="308"/>
      <c r="H5" s="308"/>
    </row>
    <row r="6" spans="1:12" ht="12.75" customHeight="1">
      <c r="A6" s="311" t="s">
        <v>300</v>
      </c>
      <c r="B6" s="311"/>
      <c r="C6" s="311"/>
      <c r="D6" s="311"/>
      <c r="E6" s="311"/>
      <c r="F6" s="311"/>
      <c r="G6" s="311"/>
      <c r="H6" s="311"/>
      <c r="I6" s="311"/>
    </row>
    <row r="7" spans="1:12" ht="11.25" customHeight="1">
      <c r="I7" s="307" t="s">
        <v>3</v>
      </c>
    </row>
    <row r="8" spans="1:12" ht="11.25" customHeight="1">
      <c r="A8" s="312"/>
      <c r="B8" s="312"/>
      <c r="C8" s="313" t="s">
        <v>301</v>
      </c>
      <c r="D8" s="314" t="s">
        <v>302</v>
      </c>
      <c r="E8" s="315" t="s">
        <v>303</v>
      </c>
      <c r="F8" s="316"/>
      <c r="G8" s="315" t="s">
        <v>200</v>
      </c>
      <c r="H8" s="317"/>
      <c r="I8" s="316"/>
    </row>
    <row r="9" spans="1:12" ht="11.25" customHeight="1">
      <c r="A9" s="318"/>
      <c r="B9" s="318"/>
      <c r="C9" s="319"/>
      <c r="D9" s="320" t="s">
        <v>304</v>
      </c>
      <c r="E9" s="313"/>
      <c r="F9" s="313"/>
      <c r="G9" s="315" t="s">
        <v>305</v>
      </c>
      <c r="H9" s="317"/>
      <c r="I9" s="316"/>
    </row>
    <row r="10" spans="1:12" ht="11.25" customHeight="1">
      <c r="A10" s="318"/>
      <c r="B10" s="318"/>
      <c r="C10" s="319" t="s">
        <v>306</v>
      </c>
      <c r="D10" s="320" t="s">
        <v>307</v>
      </c>
      <c r="E10" s="319"/>
      <c r="F10" s="319"/>
      <c r="G10" s="313"/>
      <c r="H10" s="313"/>
      <c r="I10" s="313"/>
    </row>
    <row r="11" spans="1:12" ht="14.25" customHeight="1">
      <c r="A11" s="318" t="s">
        <v>308</v>
      </c>
      <c r="B11" s="318" t="s">
        <v>309</v>
      </c>
      <c r="C11" s="319" t="s">
        <v>310</v>
      </c>
      <c r="D11" s="320" t="s">
        <v>311</v>
      </c>
      <c r="E11" s="319"/>
      <c r="F11" s="319"/>
      <c r="G11" s="319"/>
      <c r="H11" s="319"/>
      <c r="I11" s="319"/>
    </row>
    <row r="12" spans="1:12" ht="32.25" customHeight="1">
      <c r="A12" s="318"/>
      <c r="B12" s="318"/>
      <c r="C12" s="319" t="s">
        <v>312</v>
      </c>
      <c r="D12" s="320" t="s">
        <v>313</v>
      </c>
      <c r="E12" s="319" t="s">
        <v>314</v>
      </c>
      <c r="F12" s="319" t="s">
        <v>315</v>
      </c>
      <c r="G12" s="319" t="s">
        <v>316</v>
      </c>
      <c r="H12" s="319" t="s">
        <v>314</v>
      </c>
      <c r="I12" s="319" t="s">
        <v>315</v>
      </c>
    </row>
    <row r="13" spans="1:12" ht="18.75" customHeight="1">
      <c r="A13" s="321"/>
      <c r="B13" s="321"/>
      <c r="D13" s="322" t="s">
        <v>317</v>
      </c>
      <c r="E13" s="323"/>
      <c r="F13" s="323"/>
      <c r="G13" s="323"/>
      <c r="H13" s="323"/>
      <c r="I13" s="323"/>
    </row>
    <row r="14" spans="1:12" ht="11.25" customHeight="1">
      <c r="A14" s="324">
        <v>1</v>
      </c>
      <c r="B14" s="324">
        <v>2</v>
      </c>
      <c r="C14" s="324">
        <v>3</v>
      </c>
      <c r="D14" s="324">
        <v>4</v>
      </c>
      <c r="E14" s="324">
        <v>5</v>
      </c>
      <c r="F14" s="324">
        <v>6</v>
      </c>
      <c r="G14" s="325">
        <v>7</v>
      </c>
      <c r="H14" s="324">
        <v>8</v>
      </c>
      <c r="I14" s="324">
        <v>9</v>
      </c>
    </row>
    <row r="15" spans="1:12" s="332" customFormat="1" ht="21.75" customHeight="1">
      <c r="A15" s="326"/>
      <c r="B15" s="327" t="s">
        <v>318</v>
      </c>
      <c r="C15" s="328"/>
      <c r="D15" s="329">
        <v>254113118.12999997</v>
      </c>
      <c r="E15" s="329">
        <v>94048729.75999999</v>
      </c>
      <c r="F15" s="329">
        <v>160064388.37</v>
      </c>
      <c r="G15" s="329">
        <v>105798631.23</v>
      </c>
      <c r="H15" s="329">
        <v>39254663.359999999</v>
      </c>
      <c r="I15" s="329">
        <v>66543967.86999999</v>
      </c>
      <c r="J15" s="330"/>
      <c r="K15" s="331"/>
    </row>
    <row r="16" spans="1:12" s="332" customFormat="1" ht="12" customHeight="1">
      <c r="A16" s="333"/>
      <c r="B16" s="715" t="s">
        <v>319</v>
      </c>
      <c r="C16" s="716"/>
      <c r="D16" s="717">
        <v>33478834.609999996</v>
      </c>
      <c r="E16" s="717">
        <v>3074139.47</v>
      </c>
      <c r="F16" s="717">
        <v>30404695.139999997</v>
      </c>
      <c r="G16" s="717">
        <v>22456628.970000003</v>
      </c>
      <c r="H16" s="717">
        <v>2152879.75</v>
      </c>
      <c r="I16" s="717">
        <v>20303749.219999999</v>
      </c>
      <c r="J16" s="334"/>
      <c r="K16" s="335"/>
      <c r="L16" s="336"/>
    </row>
    <row r="17" spans="1:11" s="332" customFormat="1" ht="12" customHeight="1">
      <c r="A17" s="333"/>
      <c r="B17" s="718" t="s">
        <v>320</v>
      </c>
      <c r="C17" s="719"/>
      <c r="D17" s="720">
        <v>220634283.51999998</v>
      </c>
      <c r="E17" s="720">
        <v>90974590.289999992</v>
      </c>
      <c r="F17" s="720">
        <v>129659693.23</v>
      </c>
      <c r="G17" s="720">
        <v>83342002.260000005</v>
      </c>
      <c r="H17" s="720">
        <v>37101783.609999999</v>
      </c>
      <c r="I17" s="720">
        <v>46240218.649999991</v>
      </c>
      <c r="J17" s="334"/>
      <c r="K17" s="336"/>
    </row>
    <row r="18" spans="1:11" ht="27" customHeight="1" thickBot="1">
      <c r="A18" s="337" t="s">
        <v>321</v>
      </c>
      <c r="B18" s="338" t="s">
        <v>322</v>
      </c>
      <c r="C18" s="339"/>
      <c r="D18" s="340">
        <v>183562935.44</v>
      </c>
      <c r="E18" s="340">
        <v>77051453.689999983</v>
      </c>
      <c r="F18" s="340">
        <v>106511481.75</v>
      </c>
      <c r="G18" s="340">
        <v>94563373.230000019</v>
      </c>
      <c r="H18" s="340">
        <v>34780685.060000002</v>
      </c>
      <c r="I18" s="340">
        <v>59782688.169999994</v>
      </c>
      <c r="J18" s="341"/>
    </row>
    <row r="19" spans="1:11" ht="20.25" customHeight="1">
      <c r="A19" s="342" t="s">
        <v>323</v>
      </c>
      <c r="B19" s="343" t="s">
        <v>254</v>
      </c>
      <c r="C19" s="344"/>
      <c r="D19" s="345"/>
      <c r="E19" s="345"/>
      <c r="F19" s="346"/>
      <c r="G19" s="345"/>
      <c r="H19" s="345"/>
      <c r="I19" s="346"/>
    </row>
    <row r="20" spans="1:11" ht="11.1" customHeight="1">
      <c r="A20" s="347"/>
      <c r="B20" s="348" t="s">
        <v>324</v>
      </c>
      <c r="C20" s="349"/>
      <c r="D20" s="350"/>
      <c r="E20" s="350"/>
      <c r="F20" s="351"/>
      <c r="G20" s="350"/>
      <c r="H20" s="350"/>
      <c r="I20" s="351"/>
    </row>
    <row r="21" spans="1:11" ht="11.1" customHeight="1">
      <c r="A21" s="347"/>
      <c r="B21" s="721" t="s">
        <v>319</v>
      </c>
      <c r="C21" s="349" t="s">
        <v>325</v>
      </c>
      <c r="D21" s="352">
        <v>157587.56</v>
      </c>
      <c r="E21" s="352">
        <v>66423.149999999994</v>
      </c>
      <c r="F21" s="353">
        <v>91164.41</v>
      </c>
      <c r="G21" s="334">
        <v>69416</v>
      </c>
      <c r="H21" s="352">
        <v>29258.84</v>
      </c>
      <c r="I21" s="353">
        <v>40157.160000000003</v>
      </c>
    </row>
    <row r="22" spans="1:11" ht="11.1" customHeight="1">
      <c r="A22" s="354"/>
      <c r="B22" s="722" t="s">
        <v>320</v>
      </c>
      <c r="C22" s="355" t="s">
        <v>326</v>
      </c>
      <c r="D22" s="356">
        <v>32231876.520000003</v>
      </c>
      <c r="E22" s="356">
        <v>23115245.300000001</v>
      </c>
      <c r="F22" s="356">
        <v>9116631.2200000007</v>
      </c>
      <c r="G22" s="356">
        <v>19067776.530000001</v>
      </c>
      <c r="H22" s="356">
        <v>15404736.870000001</v>
      </c>
      <c r="I22" s="356">
        <v>3663039.66</v>
      </c>
      <c r="J22" s="357"/>
    </row>
    <row r="23" spans="1:11" ht="21.75" customHeight="1" thickBot="1">
      <c r="A23" s="358">
        <v>2</v>
      </c>
      <c r="B23" s="338" t="s">
        <v>327</v>
      </c>
      <c r="C23" s="359"/>
      <c r="D23" s="360">
        <v>718851</v>
      </c>
      <c r="E23" s="360">
        <v>125655.62</v>
      </c>
      <c r="F23" s="360">
        <v>593195.38</v>
      </c>
      <c r="G23" s="360">
        <v>470364</v>
      </c>
      <c r="H23" s="360">
        <v>82219.62</v>
      </c>
      <c r="I23" s="360">
        <v>388144.38</v>
      </c>
    </row>
    <row r="24" spans="1:11" ht="22.5" customHeight="1">
      <c r="A24" s="361" t="s">
        <v>328</v>
      </c>
      <c r="B24" s="362" t="s">
        <v>329</v>
      </c>
      <c r="C24" s="723"/>
      <c r="D24" s="723"/>
      <c r="E24" s="723"/>
      <c r="F24" s="724"/>
      <c r="G24" s="723"/>
      <c r="H24" s="723"/>
      <c r="I24" s="724"/>
    </row>
    <row r="25" spans="1:11" ht="11.1" customHeight="1">
      <c r="A25" s="363"/>
      <c r="B25" s="364" t="s">
        <v>330</v>
      </c>
      <c r="C25" s="725"/>
      <c r="D25" s="725"/>
      <c r="E25" s="725"/>
      <c r="F25" s="726"/>
      <c r="G25" s="725"/>
      <c r="H25" s="725"/>
      <c r="I25" s="726"/>
    </row>
    <row r="26" spans="1:11" ht="11.1" customHeight="1">
      <c r="A26" s="363"/>
      <c r="B26" s="348" t="s">
        <v>319</v>
      </c>
      <c r="C26" s="365" t="s">
        <v>331</v>
      </c>
      <c r="D26" s="366">
        <v>718851</v>
      </c>
      <c r="E26" s="366">
        <v>125655.62</v>
      </c>
      <c r="F26" s="366">
        <v>593195.38</v>
      </c>
      <c r="G26" s="351">
        <v>470364</v>
      </c>
      <c r="H26" s="366">
        <v>82219.62</v>
      </c>
      <c r="I26" s="366">
        <v>388144.38</v>
      </c>
      <c r="J26" s="357"/>
    </row>
    <row r="27" spans="1:11" ht="11.1" customHeight="1">
      <c r="A27" s="367"/>
      <c r="B27" s="722" t="s">
        <v>320</v>
      </c>
      <c r="C27" s="368" t="s">
        <v>332</v>
      </c>
      <c r="D27" s="356"/>
      <c r="E27" s="369"/>
      <c r="F27" s="369"/>
      <c r="G27" s="370"/>
      <c r="H27" s="369"/>
      <c r="I27" s="369"/>
    </row>
    <row r="28" spans="1:11" ht="21.75" customHeight="1">
      <c r="A28" s="342" t="s">
        <v>333</v>
      </c>
      <c r="B28" s="362" t="s">
        <v>334</v>
      </c>
      <c r="C28" s="727"/>
      <c r="D28" s="728"/>
      <c r="E28" s="728"/>
      <c r="F28" s="729"/>
      <c r="G28" s="728"/>
      <c r="H28" s="728"/>
      <c r="I28" s="729"/>
    </row>
    <row r="29" spans="1:11" ht="11.1" customHeight="1">
      <c r="A29" s="371"/>
      <c r="B29" s="364" t="s">
        <v>330</v>
      </c>
      <c r="C29" s="730"/>
      <c r="D29" s="731"/>
      <c r="E29" s="731"/>
      <c r="F29" s="732"/>
      <c r="G29" s="731"/>
      <c r="H29" s="731"/>
      <c r="I29" s="372"/>
    </row>
    <row r="30" spans="1:11" ht="11.1" customHeight="1">
      <c r="A30" s="347"/>
      <c r="B30" s="348" t="s">
        <v>319</v>
      </c>
      <c r="C30" s="365" t="s">
        <v>335</v>
      </c>
      <c r="D30" s="373">
        <v>3878858.0100000002</v>
      </c>
      <c r="E30" s="374">
        <v>193942.91</v>
      </c>
      <c r="F30" s="375">
        <v>3684915.1</v>
      </c>
      <c r="G30" s="376">
        <v>73657.5</v>
      </c>
      <c r="H30" s="377">
        <v>3682.88</v>
      </c>
      <c r="I30" s="378">
        <v>69974.62</v>
      </c>
    </row>
    <row r="31" spans="1:11" ht="11.1" customHeight="1">
      <c r="A31" s="354"/>
      <c r="B31" s="722" t="s">
        <v>320</v>
      </c>
      <c r="C31" s="368" t="s">
        <v>336</v>
      </c>
      <c r="D31" s="373"/>
      <c r="E31" s="379"/>
      <c r="F31" s="380"/>
      <c r="G31" s="376"/>
      <c r="H31" s="379"/>
      <c r="I31" s="379"/>
    </row>
    <row r="32" spans="1:11" ht="24" customHeight="1" thickBot="1">
      <c r="A32" s="358">
        <v>5</v>
      </c>
      <c r="B32" s="338" t="s">
        <v>337</v>
      </c>
      <c r="C32" s="359"/>
      <c r="D32" s="360">
        <v>373500</v>
      </c>
      <c r="E32" s="360">
        <v>373500</v>
      </c>
      <c r="F32" s="360">
        <v>0</v>
      </c>
      <c r="G32" s="360">
        <v>373500</v>
      </c>
      <c r="H32" s="360">
        <v>373500</v>
      </c>
      <c r="I32" s="360">
        <v>0</v>
      </c>
      <c r="J32" s="357"/>
    </row>
    <row r="33" spans="1:10" ht="20.25" customHeight="1">
      <c r="A33" s="361" t="s">
        <v>338</v>
      </c>
      <c r="B33" s="381" t="s">
        <v>339</v>
      </c>
      <c r="C33" s="357"/>
      <c r="D33" s="352"/>
      <c r="E33" s="352"/>
      <c r="F33" s="352"/>
      <c r="G33" s="352"/>
      <c r="H33" s="352"/>
      <c r="I33" s="382"/>
      <c r="J33" s="357"/>
    </row>
    <row r="34" spans="1:10" ht="11.1" customHeight="1">
      <c r="A34" s="363"/>
      <c r="B34" s="364" t="s">
        <v>330</v>
      </c>
      <c r="C34" s="383"/>
      <c r="D34" s="366"/>
      <c r="E34" s="366"/>
      <c r="F34" s="366"/>
      <c r="G34" s="366"/>
      <c r="H34" s="366"/>
      <c r="I34" s="384"/>
      <c r="J34" s="357"/>
    </row>
    <row r="35" spans="1:10" ht="11.1" customHeight="1">
      <c r="A35" s="363"/>
      <c r="B35" s="348" t="s">
        <v>319</v>
      </c>
      <c r="C35" s="383" t="s">
        <v>340</v>
      </c>
      <c r="D35" s="366">
        <v>36500</v>
      </c>
      <c r="E35" s="366">
        <v>36500</v>
      </c>
      <c r="F35" s="366"/>
      <c r="G35" s="366">
        <v>36500</v>
      </c>
      <c r="H35" s="366">
        <v>36500</v>
      </c>
      <c r="I35" s="384"/>
      <c r="J35" s="357"/>
    </row>
    <row r="36" spans="1:10" ht="11.1" customHeight="1">
      <c r="A36" s="367"/>
      <c r="B36" s="722" t="s">
        <v>320</v>
      </c>
      <c r="C36" s="385" t="s">
        <v>341</v>
      </c>
      <c r="D36" s="356"/>
      <c r="E36" s="356"/>
      <c r="F36" s="386"/>
      <c r="G36" s="356"/>
      <c r="H36" s="356"/>
      <c r="I36" s="386"/>
      <c r="J36" s="357"/>
    </row>
    <row r="37" spans="1:10" ht="11.1" customHeight="1">
      <c r="A37" s="387"/>
      <c r="C37" s="388"/>
      <c r="D37" s="334"/>
      <c r="E37" s="334"/>
      <c r="F37" s="334"/>
      <c r="G37" s="334"/>
      <c r="H37" s="334"/>
      <c r="I37" s="389"/>
    </row>
    <row r="38" spans="1:10" ht="15.75" customHeight="1">
      <c r="A38" s="733" t="s">
        <v>342</v>
      </c>
      <c r="D38" s="341"/>
      <c r="E38" s="341"/>
      <c r="F38" s="341"/>
      <c r="G38" s="341"/>
      <c r="H38" s="341"/>
      <c r="I38" s="341"/>
    </row>
    <row r="39" spans="1:10" ht="11.1" customHeight="1">
      <c r="A39" s="387"/>
      <c r="D39" s="341"/>
      <c r="E39" s="341"/>
      <c r="F39" s="341"/>
      <c r="G39" s="341"/>
      <c r="H39" s="341"/>
      <c r="I39" s="341"/>
    </row>
    <row r="40" spans="1:10" ht="11.1" customHeight="1">
      <c r="A40" s="387"/>
      <c r="D40" s="341"/>
      <c r="E40" s="341"/>
      <c r="F40" s="341"/>
      <c r="G40" s="341"/>
      <c r="H40" s="341"/>
      <c r="I40" s="341"/>
    </row>
    <row r="41" spans="1:10" ht="11.1" customHeight="1">
      <c r="A41" s="387"/>
      <c r="D41" s="341"/>
      <c r="E41" s="341"/>
      <c r="F41" s="341"/>
      <c r="G41" s="341"/>
      <c r="H41" s="341"/>
      <c r="I41" s="341"/>
    </row>
    <row r="42" spans="1:10" ht="11.1" customHeight="1">
      <c r="A42" s="387"/>
      <c r="D42" s="341"/>
      <c r="E42" s="341"/>
      <c r="F42" s="341"/>
      <c r="G42" s="341"/>
      <c r="H42" s="341"/>
      <c r="I42" s="341"/>
    </row>
    <row r="43" spans="1:10" ht="11.1" customHeight="1">
      <c r="A43" s="387"/>
      <c r="D43" s="341"/>
      <c r="E43" s="341"/>
      <c r="F43" s="341"/>
      <c r="G43" s="341"/>
      <c r="H43" s="341"/>
      <c r="I43" s="341"/>
    </row>
    <row r="44" spans="1:10" ht="11.1" customHeight="1">
      <c r="A44" s="387"/>
      <c r="D44" s="341"/>
      <c r="E44" s="341"/>
      <c r="F44" s="341"/>
      <c r="G44" s="341"/>
      <c r="H44" s="341"/>
      <c r="I44" s="341"/>
    </row>
    <row r="45" spans="1:10" ht="11.1" customHeight="1">
      <c r="A45" s="387"/>
      <c r="D45" s="341"/>
      <c r="E45" s="341"/>
      <c r="F45" s="341"/>
      <c r="G45" s="341"/>
      <c r="H45" s="341"/>
      <c r="I45" s="341"/>
    </row>
    <row r="46" spans="1:10" ht="11.1" customHeight="1">
      <c r="A46" s="387"/>
      <c r="D46" s="341"/>
      <c r="E46" s="341"/>
      <c r="F46" s="341"/>
      <c r="G46" s="341"/>
      <c r="H46" s="341"/>
      <c r="I46" s="341"/>
    </row>
    <row r="47" spans="1:10" ht="11.1" customHeight="1">
      <c r="A47" s="387"/>
      <c r="D47" s="341"/>
      <c r="E47" s="341"/>
      <c r="F47" s="341"/>
      <c r="G47" s="341"/>
      <c r="H47" s="341"/>
      <c r="I47" s="341"/>
    </row>
    <row r="48" spans="1:10" ht="11.1" customHeight="1">
      <c r="A48" s="387"/>
      <c r="D48" s="341"/>
      <c r="E48" s="341"/>
      <c r="F48" s="341"/>
      <c r="G48" s="341"/>
      <c r="H48" s="341"/>
      <c r="I48" s="341"/>
    </row>
    <row r="49" spans="1:9" ht="11.1" customHeight="1">
      <c r="A49" s="387"/>
      <c r="D49" s="341"/>
      <c r="E49" s="341"/>
      <c r="F49" s="341"/>
      <c r="G49" s="341"/>
      <c r="H49" s="341"/>
      <c r="I49" s="341"/>
    </row>
    <row r="50" spans="1:9" ht="11.1" customHeight="1">
      <c r="A50" s="387"/>
      <c r="D50" s="341"/>
      <c r="E50" s="341"/>
      <c r="F50" s="341"/>
      <c r="G50" s="341"/>
      <c r="H50" s="341"/>
      <c r="I50" s="341"/>
    </row>
    <row r="51" spans="1:9" ht="11.1" customHeight="1">
      <c r="A51" s="387"/>
      <c r="D51" s="341"/>
      <c r="E51" s="341"/>
      <c r="F51" s="341"/>
      <c r="G51" s="341"/>
      <c r="H51" s="341"/>
      <c r="I51" s="341"/>
    </row>
    <row r="52" spans="1:9" ht="11.1" customHeight="1">
      <c r="A52" s="387"/>
      <c r="D52" s="341"/>
      <c r="E52" s="341"/>
      <c r="F52" s="341"/>
      <c r="G52" s="341"/>
      <c r="H52" s="341"/>
      <c r="I52" s="341"/>
    </row>
    <row r="53" spans="1:9" ht="11.1" customHeight="1">
      <c r="A53" s="387"/>
      <c r="D53" s="341"/>
      <c r="E53" s="341"/>
      <c r="F53" s="341"/>
      <c r="G53" s="341"/>
      <c r="H53" s="341"/>
      <c r="I53" s="341"/>
    </row>
    <row r="54" spans="1:9" ht="12.75" customHeight="1">
      <c r="D54" s="334"/>
      <c r="E54" s="334"/>
      <c r="F54" s="334"/>
      <c r="G54" s="334"/>
      <c r="H54" s="334"/>
      <c r="I54" s="334"/>
    </row>
    <row r="55" spans="1:9" ht="12.75" customHeight="1"/>
  </sheetData>
  <printOptions horizontalCentered="1"/>
  <pageMargins left="0.70866141732283472" right="0.70866141732283472" top="0.74803149606299213" bottom="0.74803149606299213" header="0.31496062992125984" footer="0.31496062992125984"/>
  <pageSetup paperSize="9" scale="90" firstPageNumber="39" orientation="landscape" r:id="rId1"/>
  <legacy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795A8F7-5CAD-40E9-8C0F-F82EDA92B0BE}">
  <sheetPr>
    <tabColor rgb="FFFF3399"/>
  </sheetPr>
  <dimension ref="A1:D39"/>
  <sheetViews>
    <sheetView topLeftCell="A13" zoomScale="130" zoomScaleNormal="130" workbookViewId="0"/>
  </sheetViews>
  <sheetFormatPr defaultRowHeight="12.75"/>
  <cols>
    <col min="1" max="1" width="4.140625" style="734" customWidth="1"/>
    <col min="2" max="2" width="59.140625" style="734" customWidth="1"/>
    <col min="3" max="3" width="9.7109375" style="734" customWidth="1"/>
    <col min="4" max="4" width="13.7109375" style="392" customWidth="1"/>
    <col min="5" max="250" width="9.140625" style="734"/>
    <col min="251" max="251" width="4.140625" style="734" customWidth="1"/>
    <col min="252" max="252" width="59.140625" style="734" customWidth="1"/>
    <col min="253" max="253" width="9.7109375" style="734" customWidth="1"/>
    <col min="254" max="254" width="13.7109375" style="734" customWidth="1"/>
    <col min="255" max="255" width="7.28515625" style="734" customWidth="1"/>
    <col min="256" max="256" width="6.42578125" style="734" customWidth="1"/>
    <col min="257" max="257" width="15.140625" style="734" customWidth="1"/>
    <col min="258" max="258" width="16" style="734" customWidth="1"/>
    <col min="259" max="506" width="9.140625" style="734"/>
    <col min="507" max="507" width="4.140625" style="734" customWidth="1"/>
    <col min="508" max="508" width="59.140625" style="734" customWidth="1"/>
    <col min="509" max="509" width="9.7109375" style="734" customWidth="1"/>
    <col min="510" max="510" width="13.7109375" style="734" customWidth="1"/>
    <col min="511" max="511" width="7.28515625" style="734" customWidth="1"/>
    <col min="512" max="512" width="6.42578125" style="734" customWidth="1"/>
    <col min="513" max="513" width="15.140625" style="734" customWidth="1"/>
    <col min="514" max="514" width="16" style="734" customWidth="1"/>
    <col min="515" max="762" width="9.140625" style="734"/>
    <col min="763" max="763" width="4.140625" style="734" customWidth="1"/>
    <col min="764" max="764" width="59.140625" style="734" customWidth="1"/>
    <col min="765" max="765" width="9.7109375" style="734" customWidth="1"/>
    <col min="766" max="766" width="13.7109375" style="734" customWidth="1"/>
    <col min="767" max="767" width="7.28515625" style="734" customWidth="1"/>
    <col min="768" max="768" width="6.42578125" style="734" customWidth="1"/>
    <col min="769" max="769" width="15.140625" style="734" customWidth="1"/>
    <col min="770" max="770" width="16" style="734" customWidth="1"/>
    <col min="771" max="1018" width="9.140625" style="734"/>
    <col min="1019" max="1019" width="4.140625" style="734" customWidth="1"/>
    <col min="1020" max="1020" width="59.140625" style="734" customWidth="1"/>
    <col min="1021" max="1021" width="9.7109375" style="734" customWidth="1"/>
    <col min="1022" max="1022" width="13.7109375" style="734" customWidth="1"/>
    <col min="1023" max="1023" width="7.28515625" style="734" customWidth="1"/>
    <col min="1024" max="1024" width="6.42578125" style="734" customWidth="1"/>
    <col min="1025" max="1025" width="15.140625" style="734" customWidth="1"/>
    <col min="1026" max="1026" width="16" style="734" customWidth="1"/>
    <col min="1027" max="1274" width="9.140625" style="734"/>
    <col min="1275" max="1275" width="4.140625" style="734" customWidth="1"/>
    <col min="1276" max="1276" width="59.140625" style="734" customWidth="1"/>
    <col min="1277" max="1277" width="9.7109375" style="734" customWidth="1"/>
    <col min="1278" max="1278" width="13.7109375" style="734" customWidth="1"/>
    <col min="1279" max="1279" width="7.28515625" style="734" customWidth="1"/>
    <col min="1280" max="1280" width="6.42578125" style="734" customWidth="1"/>
    <col min="1281" max="1281" width="15.140625" style="734" customWidth="1"/>
    <col min="1282" max="1282" width="16" style="734" customWidth="1"/>
    <col min="1283" max="1530" width="9.140625" style="734"/>
    <col min="1531" max="1531" width="4.140625" style="734" customWidth="1"/>
    <col min="1532" max="1532" width="59.140625" style="734" customWidth="1"/>
    <col min="1533" max="1533" width="9.7109375" style="734" customWidth="1"/>
    <col min="1534" max="1534" width="13.7109375" style="734" customWidth="1"/>
    <col min="1535" max="1535" width="7.28515625" style="734" customWidth="1"/>
    <col min="1536" max="1536" width="6.42578125" style="734" customWidth="1"/>
    <col min="1537" max="1537" width="15.140625" style="734" customWidth="1"/>
    <col min="1538" max="1538" width="16" style="734" customWidth="1"/>
    <col min="1539" max="1786" width="9.140625" style="734"/>
    <col min="1787" max="1787" width="4.140625" style="734" customWidth="1"/>
    <col min="1788" max="1788" width="59.140625" style="734" customWidth="1"/>
    <col min="1789" max="1789" width="9.7109375" style="734" customWidth="1"/>
    <col min="1790" max="1790" width="13.7109375" style="734" customWidth="1"/>
    <col min="1791" max="1791" width="7.28515625" style="734" customWidth="1"/>
    <col min="1792" max="1792" width="6.42578125" style="734" customWidth="1"/>
    <col min="1793" max="1793" width="15.140625" style="734" customWidth="1"/>
    <col min="1794" max="1794" width="16" style="734" customWidth="1"/>
    <col min="1795" max="2042" width="9.140625" style="734"/>
    <col min="2043" max="2043" width="4.140625" style="734" customWidth="1"/>
    <col min="2044" max="2044" width="59.140625" style="734" customWidth="1"/>
    <col min="2045" max="2045" width="9.7109375" style="734" customWidth="1"/>
    <col min="2046" max="2046" width="13.7109375" style="734" customWidth="1"/>
    <col min="2047" max="2047" width="7.28515625" style="734" customWidth="1"/>
    <col min="2048" max="2048" width="6.42578125" style="734" customWidth="1"/>
    <col min="2049" max="2049" width="15.140625" style="734" customWidth="1"/>
    <col min="2050" max="2050" width="16" style="734" customWidth="1"/>
    <col min="2051" max="2298" width="9.140625" style="734"/>
    <col min="2299" max="2299" width="4.140625" style="734" customWidth="1"/>
    <col min="2300" max="2300" width="59.140625" style="734" customWidth="1"/>
    <col min="2301" max="2301" width="9.7109375" style="734" customWidth="1"/>
    <col min="2302" max="2302" width="13.7109375" style="734" customWidth="1"/>
    <col min="2303" max="2303" width="7.28515625" style="734" customWidth="1"/>
    <col min="2304" max="2304" width="6.42578125" style="734" customWidth="1"/>
    <col min="2305" max="2305" width="15.140625" style="734" customWidth="1"/>
    <col min="2306" max="2306" width="16" style="734" customWidth="1"/>
    <col min="2307" max="2554" width="9.140625" style="734"/>
    <col min="2555" max="2555" width="4.140625" style="734" customWidth="1"/>
    <col min="2556" max="2556" width="59.140625" style="734" customWidth="1"/>
    <col min="2557" max="2557" width="9.7109375" style="734" customWidth="1"/>
    <col min="2558" max="2558" width="13.7109375" style="734" customWidth="1"/>
    <col min="2559" max="2559" width="7.28515625" style="734" customWidth="1"/>
    <col min="2560" max="2560" width="6.42578125" style="734" customWidth="1"/>
    <col min="2561" max="2561" width="15.140625" style="734" customWidth="1"/>
    <col min="2562" max="2562" width="16" style="734" customWidth="1"/>
    <col min="2563" max="2810" width="9.140625" style="734"/>
    <col min="2811" max="2811" width="4.140625" style="734" customWidth="1"/>
    <col min="2812" max="2812" width="59.140625" style="734" customWidth="1"/>
    <col min="2813" max="2813" width="9.7109375" style="734" customWidth="1"/>
    <col min="2814" max="2814" width="13.7109375" style="734" customWidth="1"/>
    <col min="2815" max="2815" width="7.28515625" style="734" customWidth="1"/>
    <col min="2816" max="2816" width="6.42578125" style="734" customWidth="1"/>
    <col min="2817" max="2817" width="15.140625" style="734" customWidth="1"/>
    <col min="2818" max="2818" width="16" style="734" customWidth="1"/>
    <col min="2819" max="3066" width="9.140625" style="734"/>
    <col min="3067" max="3067" width="4.140625" style="734" customWidth="1"/>
    <col min="3068" max="3068" width="59.140625" style="734" customWidth="1"/>
    <col min="3069" max="3069" width="9.7109375" style="734" customWidth="1"/>
    <col min="3070" max="3070" width="13.7109375" style="734" customWidth="1"/>
    <col min="3071" max="3071" width="7.28515625" style="734" customWidth="1"/>
    <col min="3072" max="3072" width="6.42578125" style="734" customWidth="1"/>
    <col min="3073" max="3073" width="15.140625" style="734" customWidth="1"/>
    <col min="3074" max="3074" width="16" style="734" customWidth="1"/>
    <col min="3075" max="3322" width="9.140625" style="734"/>
    <col min="3323" max="3323" width="4.140625" style="734" customWidth="1"/>
    <col min="3324" max="3324" width="59.140625" style="734" customWidth="1"/>
    <col min="3325" max="3325" width="9.7109375" style="734" customWidth="1"/>
    <col min="3326" max="3326" width="13.7109375" style="734" customWidth="1"/>
    <col min="3327" max="3327" width="7.28515625" style="734" customWidth="1"/>
    <col min="3328" max="3328" width="6.42578125" style="734" customWidth="1"/>
    <col min="3329" max="3329" width="15.140625" style="734" customWidth="1"/>
    <col min="3330" max="3330" width="16" style="734" customWidth="1"/>
    <col min="3331" max="3578" width="9.140625" style="734"/>
    <col min="3579" max="3579" width="4.140625" style="734" customWidth="1"/>
    <col min="3580" max="3580" width="59.140625" style="734" customWidth="1"/>
    <col min="3581" max="3581" width="9.7109375" style="734" customWidth="1"/>
    <col min="3582" max="3582" width="13.7109375" style="734" customWidth="1"/>
    <col min="3583" max="3583" width="7.28515625" style="734" customWidth="1"/>
    <col min="3584" max="3584" width="6.42578125" style="734" customWidth="1"/>
    <col min="3585" max="3585" width="15.140625" style="734" customWidth="1"/>
    <col min="3586" max="3586" width="16" style="734" customWidth="1"/>
    <col min="3587" max="3834" width="9.140625" style="734"/>
    <col min="3835" max="3835" width="4.140625" style="734" customWidth="1"/>
    <col min="3836" max="3836" width="59.140625" style="734" customWidth="1"/>
    <col min="3837" max="3837" width="9.7109375" style="734" customWidth="1"/>
    <col min="3838" max="3838" width="13.7109375" style="734" customWidth="1"/>
    <col min="3839" max="3839" width="7.28515625" style="734" customWidth="1"/>
    <col min="3840" max="3840" width="6.42578125" style="734" customWidth="1"/>
    <col min="3841" max="3841" width="15.140625" style="734" customWidth="1"/>
    <col min="3842" max="3842" width="16" style="734" customWidth="1"/>
    <col min="3843" max="4090" width="9.140625" style="734"/>
    <col min="4091" max="4091" width="4.140625" style="734" customWidth="1"/>
    <col min="4092" max="4092" width="59.140625" style="734" customWidth="1"/>
    <col min="4093" max="4093" width="9.7109375" style="734" customWidth="1"/>
    <col min="4094" max="4094" width="13.7109375" style="734" customWidth="1"/>
    <col min="4095" max="4095" width="7.28515625" style="734" customWidth="1"/>
    <col min="4096" max="4096" width="6.42578125" style="734" customWidth="1"/>
    <col min="4097" max="4097" width="15.140625" style="734" customWidth="1"/>
    <col min="4098" max="4098" width="16" style="734" customWidth="1"/>
    <col min="4099" max="4346" width="9.140625" style="734"/>
    <col min="4347" max="4347" width="4.140625" style="734" customWidth="1"/>
    <col min="4348" max="4348" width="59.140625" style="734" customWidth="1"/>
    <col min="4349" max="4349" width="9.7109375" style="734" customWidth="1"/>
    <col min="4350" max="4350" width="13.7109375" style="734" customWidth="1"/>
    <col min="4351" max="4351" width="7.28515625" style="734" customWidth="1"/>
    <col min="4352" max="4352" width="6.42578125" style="734" customWidth="1"/>
    <col min="4353" max="4353" width="15.140625" style="734" customWidth="1"/>
    <col min="4354" max="4354" width="16" style="734" customWidth="1"/>
    <col min="4355" max="4602" width="9.140625" style="734"/>
    <col min="4603" max="4603" width="4.140625" style="734" customWidth="1"/>
    <col min="4604" max="4604" width="59.140625" style="734" customWidth="1"/>
    <col min="4605" max="4605" width="9.7109375" style="734" customWidth="1"/>
    <col min="4606" max="4606" width="13.7109375" style="734" customWidth="1"/>
    <col min="4607" max="4607" width="7.28515625" style="734" customWidth="1"/>
    <col min="4608" max="4608" width="6.42578125" style="734" customWidth="1"/>
    <col min="4609" max="4609" width="15.140625" style="734" customWidth="1"/>
    <col min="4610" max="4610" width="16" style="734" customWidth="1"/>
    <col min="4611" max="4858" width="9.140625" style="734"/>
    <col min="4859" max="4859" width="4.140625" style="734" customWidth="1"/>
    <col min="4860" max="4860" width="59.140625" style="734" customWidth="1"/>
    <col min="4861" max="4861" width="9.7109375" style="734" customWidth="1"/>
    <col min="4862" max="4862" width="13.7109375" style="734" customWidth="1"/>
    <col min="4863" max="4863" width="7.28515625" style="734" customWidth="1"/>
    <col min="4864" max="4864" width="6.42578125" style="734" customWidth="1"/>
    <col min="4865" max="4865" width="15.140625" style="734" customWidth="1"/>
    <col min="4866" max="4866" width="16" style="734" customWidth="1"/>
    <col min="4867" max="5114" width="9.140625" style="734"/>
    <col min="5115" max="5115" width="4.140625" style="734" customWidth="1"/>
    <col min="5116" max="5116" width="59.140625" style="734" customWidth="1"/>
    <col min="5117" max="5117" width="9.7109375" style="734" customWidth="1"/>
    <col min="5118" max="5118" width="13.7109375" style="734" customWidth="1"/>
    <col min="5119" max="5119" width="7.28515625" style="734" customWidth="1"/>
    <col min="5120" max="5120" width="6.42578125" style="734" customWidth="1"/>
    <col min="5121" max="5121" width="15.140625" style="734" customWidth="1"/>
    <col min="5122" max="5122" width="16" style="734" customWidth="1"/>
    <col min="5123" max="5370" width="9.140625" style="734"/>
    <col min="5371" max="5371" width="4.140625" style="734" customWidth="1"/>
    <col min="5372" max="5372" width="59.140625" style="734" customWidth="1"/>
    <col min="5373" max="5373" width="9.7109375" style="734" customWidth="1"/>
    <col min="5374" max="5374" width="13.7109375" style="734" customWidth="1"/>
    <col min="5375" max="5375" width="7.28515625" style="734" customWidth="1"/>
    <col min="5376" max="5376" width="6.42578125" style="734" customWidth="1"/>
    <col min="5377" max="5377" width="15.140625" style="734" customWidth="1"/>
    <col min="5378" max="5378" width="16" style="734" customWidth="1"/>
    <col min="5379" max="5626" width="9.140625" style="734"/>
    <col min="5627" max="5627" width="4.140625" style="734" customWidth="1"/>
    <col min="5628" max="5628" width="59.140625" style="734" customWidth="1"/>
    <col min="5629" max="5629" width="9.7109375" style="734" customWidth="1"/>
    <col min="5630" max="5630" width="13.7109375" style="734" customWidth="1"/>
    <col min="5631" max="5631" width="7.28515625" style="734" customWidth="1"/>
    <col min="5632" max="5632" width="6.42578125" style="734" customWidth="1"/>
    <col min="5633" max="5633" width="15.140625" style="734" customWidth="1"/>
    <col min="5634" max="5634" width="16" style="734" customWidth="1"/>
    <col min="5635" max="5882" width="9.140625" style="734"/>
    <col min="5883" max="5883" width="4.140625" style="734" customWidth="1"/>
    <col min="5884" max="5884" width="59.140625" style="734" customWidth="1"/>
    <col min="5885" max="5885" width="9.7109375" style="734" customWidth="1"/>
    <col min="5886" max="5886" width="13.7109375" style="734" customWidth="1"/>
    <col min="5887" max="5887" width="7.28515625" style="734" customWidth="1"/>
    <col min="5888" max="5888" width="6.42578125" style="734" customWidth="1"/>
    <col min="5889" max="5889" width="15.140625" style="734" customWidth="1"/>
    <col min="5890" max="5890" width="16" style="734" customWidth="1"/>
    <col min="5891" max="6138" width="9.140625" style="734"/>
    <col min="6139" max="6139" width="4.140625" style="734" customWidth="1"/>
    <col min="6140" max="6140" width="59.140625" style="734" customWidth="1"/>
    <col min="6141" max="6141" width="9.7109375" style="734" customWidth="1"/>
    <col min="6142" max="6142" width="13.7109375" style="734" customWidth="1"/>
    <col min="6143" max="6143" width="7.28515625" style="734" customWidth="1"/>
    <col min="6144" max="6144" width="6.42578125" style="734" customWidth="1"/>
    <col min="6145" max="6145" width="15.140625" style="734" customWidth="1"/>
    <col min="6146" max="6146" width="16" style="734" customWidth="1"/>
    <col min="6147" max="6394" width="9.140625" style="734"/>
    <col min="6395" max="6395" width="4.140625" style="734" customWidth="1"/>
    <col min="6396" max="6396" width="59.140625" style="734" customWidth="1"/>
    <col min="6397" max="6397" width="9.7109375" style="734" customWidth="1"/>
    <col min="6398" max="6398" width="13.7109375" style="734" customWidth="1"/>
    <col min="6399" max="6399" width="7.28515625" style="734" customWidth="1"/>
    <col min="6400" max="6400" width="6.42578125" style="734" customWidth="1"/>
    <col min="6401" max="6401" width="15.140625" style="734" customWidth="1"/>
    <col min="6402" max="6402" width="16" style="734" customWidth="1"/>
    <col min="6403" max="6650" width="9.140625" style="734"/>
    <col min="6651" max="6651" width="4.140625" style="734" customWidth="1"/>
    <col min="6652" max="6652" width="59.140625" style="734" customWidth="1"/>
    <col min="6653" max="6653" width="9.7109375" style="734" customWidth="1"/>
    <col min="6654" max="6654" width="13.7109375" style="734" customWidth="1"/>
    <col min="6655" max="6655" width="7.28515625" style="734" customWidth="1"/>
    <col min="6656" max="6656" width="6.42578125" style="734" customWidth="1"/>
    <col min="6657" max="6657" width="15.140625" style="734" customWidth="1"/>
    <col min="6658" max="6658" width="16" style="734" customWidth="1"/>
    <col min="6659" max="6906" width="9.140625" style="734"/>
    <col min="6907" max="6907" width="4.140625" style="734" customWidth="1"/>
    <col min="6908" max="6908" width="59.140625" style="734" customWidth="1"/>
    <col min="6909" max="6909" width="9.7109375" style="734" customWidth="1"/>
    <col min="6910" max="6910" width="13.7109375" style="734" customWidth="1"/>
    <col min="6911" max="6911" width="7.28515625" style="734" customWidth="1"/>
    <col min="6912" max="6912" width="6.42578125" style="734" customWidth="1"/>
    <col min="6913" max="6913" width="15.140625" style="734" customWidth="1"/>
    <col min="6914" max="6914" width="16" style="734" customWidth="1"/>
    <col min="6915" max="7162" width="9.140625" style="734"/>
    <col min="7163" max="7163" width="4.140625" style="734" customWidth="1"/>
    <col min="7164" max="7164" width="59.140625" style="734" customWidth="1"/>
    <col min="7165" max="7165" width="9.7109375" style="734" customWidth="1"/>
    <col min="7166" max="7166" width="13.7109375" style="734" customWidth="1"/>
    <col min="7167" max="7167" width="7.28515625" style="734" customWidth="1"/>
    <col min="7168" max="7168" width="6.42578125" style="734" customWidth="1"/>
    <col min="7169" max="7169" width="15.140625" style="734" customWidth="1"/>
    <col min="7170" max="7170" width="16" style="734" customWidth="1"/>
    <col min="7171" max="7418" width="9.140625" style="734"/>
    <col min="7419" max="7419" width="4.140625" style="734" customWidth="1"/>
    <col min="7420" max="7420" width="59.140625" style="734" customWidth="1"/>
    <col min="7421" max="7421" width="9.7109375" style="734" customWidth="1"/>
    <col min="7422" max="7422" width="13.7109375" style="734" customWidth="1"/>
    <col min="7423" max="7423" width="7.28515625" style="734" customWidth="1"/>
    <col min="7424" max="7424" width="6.42578125" style="734" customWidth="1"/>
    <col min="7425" max="7425" width="15.140625" style="734" customWidth="1"/>
    <col min="7426" max="7426" width="16" style="734" customWidth="1"/>
    <col min="7427" max="7674" width="9.140625" style="734"/>
    <col min="7675" max="7675" width="4.140625" style="734" customWidth="1"/>
    <col min="7676" max="7676" width="59.140625" style="734" customWidth="1"/>
    <col min="7677" max="7677" width="9.7109375" style="734" customWidth="1"/>
    <col min="7678" max="7678" width="13.7109375" style="734" customWidth="1"/>
    <col min="7679" max="7679" width="7.28515625" style="734" customWidth="1"/>
    <col min="7680" max="7680" width="6.42578125" style="734" customWidth="1"/>
    <col min="7681" max="7681" width="15.140625" style="734" customWidth="1"/>
    <col min="7682" max="7682" width="16" style="734" customWidth="1"/>
    <col min="7683" max="7930" width="9.140625" style="734"/>
    <col min="7931" max="7931" width="4.140625" style="734" customWidth="1"/>
    <col min="7932" max="7932" width="59.140625" style="734" customWidth="1"/>
    <col min="7933" max="7933" width="9.7109375" style="734" customWidth="1"/>
    <col min="7934" max="7934" width="13.7109375" style="734" customWidth="1"/>
    <col min="7935" max="7935" width="7.28515625" style="734" customWidth="1"/>
    <col min="7936" max="7936" width="6.42578125" style="734" customWidth="1"/>
    <col min="7937" max="7937" width="15.140625" style="734" customWidth="1"/>
    <col min="7938" max="7938" width="16" style="734" customWidth="1"/>
    <col min="7939" max="8186" width="9.140625" style="734"/>
    <col min="8187" max="8187" width="4.140625" style="734" customWidth="1"/>
    <col min="8188" max="8188" width="59.140625" style="734" customWidth="1"/>
    <col min="8189" max="8189" width="9.7109375" style="734" customWidth="1"/>
    <col min="8190" max="8190" width="13.7109375" style="734" customWidth="1"/>
    <col min="8191" max="8191" width="7.28515625" style="734" customWidth="1"/>
    <col min="8192" max="8192" width="6.42578125" style="734" customWidth="1"/>
    <col min="8193" max="8193" width="15.140625" style="734" customWidth="1"/>
    <col min="8194" max="8194" width="16" style="734" customWidth="1"/>
    <col min="8195" max="8442" width="9.140625" style="734"/>
    <col min="8443" max="8443" width="4.140625" style="734" customWidth="1"/>
    <col min="8444" max="8444" width="59.140625" style="734" customWidth="1"/>
    <col min="8445" max="8445" width="9.7109375" style="734" customWidth="1"/>
    <col min="8446" max="8446" width="13.7109375" style="734" customWidth="1"/>
    <col min="8447" max="8447" width="7.28515625" style="734" customWidth="1"/>
    <col min="8448" max="8448" width="6.42578125" style="734" customWidth="1"/>
    <col min="8449" max="8449" width="15.140625" style="734" customWidth="1"/>
    <col min="8450" max="8450" width="16" style="734" customWidth="1"/>
    <col min="8451" max="8698" width="9.140625" style="734"/>
    <col min="8699" max="8699" width="4.140625" style="734" customWidth="1"/>
    <col min="8700" max="8700" width="59.140625" style="734" customWidth="1"/>
    <col min="8701" max="8701" width="9.7109375" style="734" customWidth="1"/>
    <col min="8702" max="8702" width="13.7109375" style="734" customWidth="1"/>
    <col min="8703" max="8703" width="7.28515625" style="734" customWidth="1"/>
    <col min="8704" max="8704" width="6.42578125" style="734" customWidth="1"/>
    <col min="8705" max="8705" width="15.140625" style="734" customWidth="1"/>
    <col min="8706" max="8706" width="16" style="734" customWidth="1"/>
    <col min="8707" max="8954" width="9.140625" style="734"/>
    <col min="8955" max="8955" width="4.140625" style="734" customWidth="1"/>
    <col min="8956" max="8956" width="59.140625" style="734" customWidth="1"/>
    <col min="8957" max="8957" width="9.7109375" style="734" customWidth="1"/>
    <col min="8958" max="8958" width="13.7109375" style="734" customWidth="1"/>
    <col min="8959" max="8959" width="7.28515625" style="734" customWidth="1"/>
    <col min="8960" max="8960" width="6.42578125" style="734" customWidth="1"/>
    <col min="8961" max="8961" width="15.140625" style="734" customWidth="1"/>
    <col min="8962" max="8962" width="16" style="734" customWidth="1"/>
    <col min="8963" max="9210" width="9.140625" style="734"/>
    <col min="9211" max="9211" width="4.140625" style="734" customWidth="1"/>
    <col min="9212" max="9212" width="59.140625" style="734" customWidth="1"/>
    <col min="9213" max="9213" width="9.7109375" style="734" customWidth="1"/>
    <col min="9214" max="9214" width="13.7109375" style="734" customWidth="1"/>
    <col min="9215" max="9215" width="7.28515625" style="734" customWidth="1"/>
    <col min="9216" max="9216" width="6.42578125" style="734" customWidth="1"/>
    <col min="9217" max="9217" width="15.140625" style="734" customWidth="1"/>
    <col min="9218" max="9218" width="16" style="734" customWidth="1"/>
    <col min="9219" max="9466" width="9.140625" style="734"/>
    <col min="9467" max="9467" width="4.140625" style="734" customWidth="1"/>
    <col min="9468" max="9468" width="59.140625" style="734" customWidth="1"/>
    <col min="9469" max="9469" width="9.7109375" style="734" customWidth="1"/>
    <col min="9470" max="9470" width="13.7109375" style="734" customWidth="1"/>
    <col min="9471" max="9471" width="7.28515625" style="734" customWidth="1"/>
    <col min="9472" max="9472" width="6.42578125" style="734" customWidth="1"/>
    <col min="9473" max="9473" width="15.140625" style="734" customWidth="1"/>
    <col min="9474" max="9474" width="16" style="734" customWidth="1"/>
    <col min="9475" max="9722" width="9.140625" style="734"/>
    <col min="9723" max="9723" width="4.140625" style="734" customWidth="1"/>
    <col min="9724" max="9724" width="59.140625" style="734" customWidth="1"/>
    <col min="9725" max="9725" width="9.7109375" style="734" customWidth="1"/>
    <col min="9726" max="9726" width="13.7109375" style="734" customWidth="1"/>
    <col min="9727" max="9727" width="7.28515625" style="734" customWidth="1"/>
    <col min="9728" max="9728" width="6.42578125" style="734" customWidth="1"/>
    <col min="9729" max="9729" width="15.140625" style="734" customWidth="1"/>
    <col min="9730" max="9730" width="16" style="734" customWidth="1"/>
    <col min="9731" max="9978" width="9.140625" style="734"/>
    <col min="9979" max="9979" width="4.140625" style="734" customWidth="1"/>
    <col min="9980" max="9980" width="59.140625" style="734" customWidth="1"/>
    <col min="9981" max="9981" width="9.7109375" style="734" customWidth="1"/>
    <col min="9982" max="9982" width="13.7109375" style="734" customWidth="1"/>
    <col min="9983" max="9983" width="7.28515625" style="734" customWidth="1"/>
    <col min="9984" max="9984" width="6.42578125" style="734" customWidth="1"/>
    <col min="9985" max="9985" width="15.140625" style="734" customWidth="1"/>
    <col min="9986" max="9986" width="16" style="734" customWidth="1"/>
    <col min="9987" max="10234" width="9.140625" style="734"/>
    <col min="10235" max="10235" width="4.140625" style="734" customWidth="1"/>
    <col min="10236" max="10236" width="59.140625" style="734" customWidth="1"/>
    <col min="10237" max="10237" width="9.7109375" style="734" customWidth="1"/>
    <col min="10238" max="10238" width="13.7109375" style="734" customWidth="1"/>
    <col min="10239" max="10239" width="7.28515625" style="734" customWidth="1"/>
    <col min="10240" max="10240" width="6.42578125" style="734" customWidth="1"/>
    <col min="10241" max="10241" width="15.140625" style="734" customWidth="1"/>
    <col min="10242" max="10242" width="16" style="734" customWidth="1"/>
    <col min="10243" max="10490" width="9.140625" style="734"/>
    <col min="10491" max="10491" width="4.140625" style="734" customWidth="1"/>
    <col min="10492" max="10492" width="59.140625" style="734" customWidth="1"/>
    <col min="10493" max="10493" width="9.7109375" style="734" customWidth="1"/>
    <col min="10494" max="10494" width="13.7109375" style="734" customWidth="1"/>
    <col min="10495" max="10495" width="7.28515625" style="734" customWidth="1"/>
    <col min="10496" max="10496" width="6.42578125" style="734" customWidth="1"/>
    <col min="10497" max="10497" width="15.140625" style="734" customWidth="1"/>
    <col min="10498" max="10498" width="16" style="734" customWidth="1"/>
    <col min="10499" max="10746" width="9.140625" style="734"/>
    <col min="10747" max="10747" width="4.140625" style="734" customWidth="1"/>
    <col min="10748" max="10748" width="59.140625" style="734" customWidth="1"/>
    <col min="10749" max="10749" width="9.7109375" style="734" customWidth="1"/>
    <col min="10750" max="10750" width="13.7109375" style="734" customWidth="1"/>
    <col min="10751" max="10751" width="7.28515625" style="734" customWidth="1"/>
    <col min="10752" max="10752" width="6.42578125" style="734" customWidth="1"/>
    <col min="10753" max="10753" width="15.140625" style="734" customWidth="1"/>
    <col min="10754" max="10754" width="16" style="734" customWidth="1"/>
    <col min="10755" max="11002" width="9.140625" style="734"/>
    <col min="11003" max="11003" width="4.140625" style="734" customWidth="1"/>
    <col min="11004" max="11004" width="59.140625" style="734" customWidth="1"/>
    <col min="11005" max="11005" width="9.7109375" style="734" customWidth="1"/>
    <col min="11006" max="11006" width="13.7109375" style="734" customWidth="1"/>
    <col min="11007" max="11007" width="7.28515625" style="734" customWidth="1"/>
    <col min="11008" max="11008" width="6.42578125" style="734" customWidth="1"/>
    <col min="11009" max="11009" width="15.140625" style="734" customWidth="1"/>
    <col min="11010" max="11010" width="16" style="734" customWidth="1"/>
    <col min="11011" max="11258" width="9.140625" style="734"/>
    <col min="11259" max="11259" width="4.140625" style="734" customWidth="1"/>
    <col min="11260" max="11260" width="59.140625" style="734" customWidth="1"/>
    <col min="11261" max="11261" width="9.7109375" style="734" customWidth="1"/>
    <col min="11262" max="11262" width="13.7109375" style="734" customWidth="1"/>
    <col min="11263" max="11263" width="7.28515625" style="734" customWidth="1"/>
    <col min="11264" max="11264" width="6.42578125" style="734" customWidth="1"/>
    <col min="11265" max="11265" width="15.140625" style="734" customWidth="1"/>
    <col min="11266" max="11266" width="16" style="734" customWidth="1"/>
    <col min="11267" max="11514" width="9.140625" style="734"/>
    <col min="11515" max="11515" width="4.140625" style="734" customWidth="1"/>
    <col min="11516" max="11516" width="59.140625" style="734" customWidth="1"/>
    <col min="11517" max="11517" width="9.7109375" style="734" customWidth="1"/>
    <col min="11518" max="11518" width="13.7109375" style="734" customWidth="1"/>
    <col min="11519" max="11519" width="7.28515625" style="734" customWidth="1"/>
    <col min="11520" max="11520" width="6.42578125" style="734" customWidth="1"/>
    <col min="11521" max="11521" width="15.140625" style="734" customWidth="1"/>
    <col min="11522" max="11522" width="16" style="734" customWidth="1"/>
    <col min="11523" max="11770" width="9.140625" style="734"/>
    <col min="11771" max="11771" width="4.140625" style="734" customWidth="1"/>
    <col min="11772" max="11772" width="59.140625" style="734" customWidth="1"/>
    <col min="11773" max="11773" width="9.7109375" style="734" customWidth="1"/>
    <col min="11774" max="11774" width="13.7109375" style="734" customWidth="1"/>
    <col min="11775" max="11775" width="7.28515625" style="734" customWidth="1"/>
    <col min="11776" max="11776" width="6.42578125" style="734" customWidth="1"/>
    <col min="11777" max="11777" width="15.140625" style="734" customWidth="1"/>
    <col min="11778" max="11778" width="16" style="734" customWidth="1"/>
    <col min="11779" max="12026" width="9.140625" style="734"/>
    <col min="12027" max="12027" width="4.140625" style="734" customWidth="1"/>
    <col min="12028" max="12028" width="59.140625" style="734" customWidth="1"/>
    <col min="12029" max="12029" width="9.7109375" style="734" customWidth="1"/>
    <col min="12030" max="12030" width="13.7109375" style="734" customWidth="1"/>
    <col min="12031" max="12031" width="7.28515625" style="734" customWidth="1"/>
    <col min="12032" max="12032" width="6.42578125" style="734" customWidth="1"/>
    <col min="12033" max="12033" width="15.140625" style="734" customWidth="1"/>
    <col min="12034" max="12034" width="16" style="734" customWidth="1"/>
    <col min="12035" max="12282" width="9.140625" style="734"/>
    <col min="12283" max="12283" width="4.140625" style="734" customWidth="1"/>
    <col min="12284" max="12284" width="59.140625" style="734" customWidth="1"/>
    <col min="12285" max="12285" width="9.7109375" style="734" customWidth="1"/>
    <col min="12286" max="12286" width="13.7109375" style="734" customWidth="1"/>
    <col min="12287" max="12287" width="7.28515625" style="734" customWidth="1"/>
    <col min="12288" max="12288" width="6.42578125" style="734" customWidth="1"/>
    <col min="12289" max="12289" width="15.140625" style="734" customWidth="1"/>
    <col min="12290" max="12290" width="16" style="734" customWidth="1"/>
    <col min="12291" max="12538" width="9.140625" style="734"/>
    <col min="12539" max="12539" width="4.140625" style="734" customWidth="1"/>
    <col min="12540" max="12540" width="59.140625" style="734" customWidth="1"/>
    <col min="12541" max="12541" width="9.7109375" style="734" customWidth="1"/>
    <col min="12542" max="12542" width="13.7109375" style="734" customWidth="1"/>
    <col min="12543" max="12543" width="7.28515625" style="734" customWidth="1"/>
    <col min="12544" max="12544" width="6.42578125" style="734" customWidth="1"/>
    <col min="12545" max="12545" width="15.140625" style="734" customWidth="1"/>
    <col min="12546" max="12546" width="16" style="734" customWidth="1"/>
    <col min="12547" max="12794" width="9.140625" style="734"/>
    <col min="12795" max="12795" width="4.140625" style="734" customWidth="1"/>
    <col min="12796" max="12796" width="59.140625" style="734" customWidth="1"/>
    <col min="12797" max="12797" width="9.7109375" style="734" customWidth="1"/>
    <col min="12798" max="12798" width="13.7109375" style="734" customWidth="1"/>
    <col min="12799" max="12799" width="7.28515625" style="734" customWidth="1"/>
    <col min="12800" max="12800" width="6.42578125" style="734" customWidth="1"/>
    <col min="12801" max="12801" width="15.140625" style="734" customWidth="1"/>
    <col min="12802" max="12802" width="16" style="734" customWidth="1"/>
    <col min="12803" max="13050" width="9.140625" style="734"/>
    <col min="13051" max="13051" width="4.140625" style="734" customWidth="1"/>
    <col min="13052" max="13052" width="59.140625" style="734" customWidth="1"/>
    <col min="13053" max="13053" width="9.7109375" style="734" customWidth="1"/>
    <col min="13054" max="13054" width="13.7109375" style="734" customWidth="1"/>
    <col min="13055" max="13055" width="7.28515625" style="734" customWidth="1"/>
    <col min="13056" max="13056" width="6.42578125" style="734" customWidth="1"/>
    <col min="13057" max="13057" width="15.140625" style="734" customWidth="1"/>
    <col min="13058" max="13058" width="16" style="734" customWidth="1"/>
    <col min="13059" max="13306" width="9.140625" style="734"/>
    <col min="13307" max="13307" width="4.140625" style="734" customWidth="1"/>
    <col min="13308" max="13308" width="59.140625" style="734" customWidth="1"/>
    <col min="13309" max="13309" width="9.7109375" style="734" customWidth="1"/>
    <col min="13310" max="13310" width="13.7109375" style="734" customWidth="1"/>
    <col min="13311" max="13311" width="7.28515625" style="734" customWidth="1"/>
    <col min="13312" max="13312" width="6.42578125" style="734" customWidth="1"/>
    <col min="13313" max="13313" width="15.140625" style="734" customWidth="1"/>
    <col min="13314" max="13314" width="16" style="734" customWidth="1"/>
    <col min="13315" max="13562" width="9.140625" style="734"/>
    <col min="13563" max="13563" width="4.140625" style="734" customWidth="1"/>
    <col min="13564" max="13564" width="59.140625" style="734" customWidth="1"/>
    <col min="13565" max="13565" width="9.7109375" style="734" customWidth="1"/>
    <col min="13566" max="13566" width="13.7109375" style="734" customWidth="1"/>
    <col min="13567" max="13567" width="7.28515625" style="734" customWidth="1"/>
    <col min="13568" max="13568" width="6.42578125" style="734" customWidth="1"/>
    <col min="13569" max="13569" width="15.140625" style="734" customWidth="1"/>
    <col min="13570" max="13570" width="16" style="734" customWidth="1"/>
    <col min="13571" max="13818" width="9.140625" style="734"/>
    <col min="13819" max="13819" width="4.140625" style="734" customWidth="1"/>
    <col min="13820" max="13820" width="59.140625" style="734" customWidth="1"/>
    <col min="13821" max="13821" width="9.7109375" style="734" customWidth="1"/>
    <col min="13822" max="13822" width="13.7109375" style="734" customWidth="1"/>
    <col min="13823" max="13823" width="7.28515625" style="734" customWidth="1"/>
    <col min="13824" max="13824" width="6.42578125" style="734" customWidth="1"/>
    <col min="13825" max="13825" width="15.140625" style="734" customWidth="1"/>
    <col min="13826" max="13826" width="16" style="734" customWidth="1"/>
    <col min="13827" max="14074" width="9.140625" style="734"/>
    <col min="14075" max="14075" width="4.140625" style="734" customWidth="1"/>
    <col min="14076" max="14076" width="59.140625" style="734" customWidth="1"/>
    <col min="14077" max="14077" width="9.7109375" style="734" customWidth="1"/>
    <col min="14078" max="14078" width="13.7109375" style="734" customWidth="1"/>
    <col min="14079" max="14079" width="7.28515625" style="734" customWidth="1"/>
    <col min="14080" max="14080" width="6.42578125" style="734" customWidth="1"/>
    <col min="14081" max="14081" width="15.140625" style="734" customWidth="1"/>
    <col min="14082" max="14082" width="16" style="734" customWidth="1"/>
    <col min="14083" max="14330" width="9.140625" style="734"/>
    <col min="14331" max="14331" width="4.140625" style="734" customWidth="1"/>
    <col min="14332" max="14332" width="59.140625" style="734" customWidth="1"/>
    <col min="14333" max="14333" width="9.7109375" style="734" customWidth="1"/>
    <col min="14334" max="14334" width="13.7109375" style="734" customWidth="1"/>
    <col min="14335" max="14335" width="7.28515625" style="734" customWidth="1"/>
    <col min="14336" max="14336" width="6.42578125" style="734" customWidth="1"/>
    <col min="14337" max="14337" width="15.140625" style="734" customWidth="1"/>
    <col min="14338" max="14338" width="16" style="734" customWidth="1"/>
    <col min="14339" max="14586" width="9.140625" style="734"/>
    <col min="14587" max="14587" width="4.140625" style="734" customWidth="1"/>
    <col min="14588" max="14588" width="59.140625" style="734" customWidth="1"/>
    <col min="14589" max="14589" width="9.7109375" style="734" customWidth="1"/>
    <col min="14590" max="14590" width="13.7109375" style="734" customWidth="1"/>
    <col min="14591" max="14591" width="7.28515625" style="734" customWidth="1"/>
    <col min="14592" max="14592" width="6.42578125" style="734" customWidth="1"/>
    <col min="14593" max="14593" width="15.140625" style="734" customWidth="1"/>
    <col min="14594" max="14594" width="16" style="734" customWidth="1"/>
    <col min="14595" max="14842" width="9.140625" style="734"/>
    <col min="14843" max="14843" width="4.140625" style="734" customWidth="1"/>
    <col min="14844" max="14844" width="59.140625" style="734" customWidth="1"/>
    <col min="14845" max="14845" width="9.7109375" style="734" customWidth="1"/>
    <col min="14846" max="14846" width="13.7109375" style="734" customWidth="1"/>
    <col min="14847" max="14847" width="7.28515625" style="734" customWidth="1"/>
    <col min="14848" max="14848" width="6.42578125" style="734" customWidth="1"/>
    <col min="14849" max="14849" width="15.140625" style="734" customWidth="1"/>
    <col min="14850" max="14850" width="16" style="734" customWidth="1"/>
    <col min="14851" max="15098" width="9.140625" style="734"/>
    <col min="15099" max="15099" width="4.140625" style="734" customWidth="1"/>
    <col min="15100" max="15100" width="59.140625" style="734" customWidth="1"/>
    <col min="15101" max="15101" width="9.7109375" style="734" customWidth="1"/>
    <col min="15102" max="15102" width="13.7109375" style="734" customWidth="1"/>
    <col min="15103" max="15103" width="7.28515625" style="734" customWidth="1"/>
    <col min="15104" max="15104" width="6.42578125" style="734" customWidth="1"/>
    <col min="15105" max="15105" width="15.140625" style="734" customWidth="1"/>
    <col min="15106" max="15106" width="16" style="734" customWidth="1"/>
    <col min="15107" max="15354" width="9.140625" style="734"/>
    <col min="15355" max="15355" width="4.140625" style="734" customWidth="1"/>
    <col min="15356" max="15356" width="59.140625" style="734" customWidth="1"/>
    <col min="15357" max="15357" width="9.7109375" style="734" customWidth="1"/>
    <col min="15358" max="15358" width="13.7109375" style="734" customWidth="1"/>
    <col min="15359" max="15359" width="7.28515625" style="734" customWidth="1"/>
    <col min="15360" max="15360" width="6.42578125" style="734" customWidth="1"/>
    <col min="15361" max="15361" width="15.140625" style="734" customWidth="1"/>
    <col min="15362" max="15362" width="16" style="734" customWidth="1"/>
    <col min="15363" max="15610" width="9.140625" style="734"/>
    <col min="15611" max="15611" width="4.140625" style="734" customWidth="1"/>
    <col min="15612" max="15612" width="59.140625" style="734" customWidth="1"/>
    <col min="15613" max="15613" width="9.7109375" style="734" customWidth="1"/>
    <col min="15614" max="15614" width="13.7109375" style="734" customWidth="1"/>
    <col min="15615" max="15615" width="7.28515625" style="734" customWidth="1"/>
    <col min="15616" max="15616" width="6.42578125" style="734" customWidth="1"/>
    <col min="15617" max="15617" width="15.140625" style="734" customWidth="1"/>
    <col min="15618" max="15618" width="16" style="734" customWidth="1"/>
    <col min="15619" max="15866" width="9.140625" style="734"/>
    <col min="15867" max="15867" width="4.140625" style="734" customWidth="1"/>
    <col min="15868" max="15868" width="59.140625" style="734" customWidth="1"/>
    <col min="15869" max="15869" width="9.7109375" style="734" customWidth="1"/>
    <col min="15870" max="15870" width="13.7109375" style="734" customWidth="1"/>
    <col min="15871" max="15871" width="7.28515625" style="734" customWidth="1"/>
    <col min="15872" max="15872" width="6.42578125" style="734" customWidth="1"/>
    <col min="15873" max="15873" width="15.140625" style="734" customWidth="1"/>
    <col min="15874" max="15874" width="16" style="734" customWidth="1"/>
    <col min="15875" max="16122" width="9.140625" style="734"/>
    <col min="16123" max="16123" width="4.140625" style="734" customWidth="1"/>
    <col min="16124" max="16124" width="59.140625" style="734" customWidth="1"/>
    <col min="16125" max="16125" width="9.7109375" style="734" customWidth="1"/>
    <col min="16126" max="16126" width="13.7109375" style="734" customWidth="1"/>
    <col min="16127" max="16127" width="7.28515625" style="734" customWidth="1"/>
    <col min="16128" max="16128" width="6.42578125" style="734" customWidth="1"/>
    <col min="16129" max="16129" width="15.140625" style="734" customWidth="1"/>
    <col min="16130" max="16130" width="16" style="734" customWidth="1"/>
    <col min="16131" max="16384" width="9.140625" style="734"/>
  </cols>
  <sheetData>
    <row r="1" spans="1:4">
      <c r="A1" s="390"/>
      <c r="B1" s="391"/>
      <c r="C1" s="391" t="s">
        <v>343</v>
      </c>
    </row>
    <row r="2" spans="1:4">
      <c r="B2" s="391"/>
      <c r="C2" s="5" t="s">
        <v>196</v>
      </c>
    </row>
    <row r="3" spans="1:4">
      <c r="B3" s="393"/>
      <c r="C3" s="5" t="s">
        <v>1</v>
      </c>
    </row>
    <row r="4" spans="1:4">
      <c r="B4" s="391"/>
      <c r="C4" s="4" t="s">
        <v>197</v>
      </c>
    </row>
    <row r="5" spans="1:4" ht="22.5" customHeight="1">
      <c r="C5" s="391"/>
    </row>
    <row r="6" spans="1:4" ht="25.5" customHeight="1">
      <c r="A6" s="749" t="s">
        <v>344</v>
      </c>
      <c r="B6" s="749"/>
      <c r="C6" s="749"/>
      <c r="D6" s="749"/>
    </row>
    <row r="7" spans="1:4" ht="23.25" customHeight="1">
      <c r="D7" s="394" t="s">
        <v>3</v>
      </c>
    </row>
    <row r="8" spans="1:4" ht="28.5" customHeight="1">
      <c r="A8" s="395" t="s">
        <v>308</v>
      </c>
      <c r="B8" s="395" t="s">
        <v>345</v>
      </c>
      <c r="C8" s="396" t="s">
        <v>346</v>
      </c>
      <c r="D8" s="396" t="s">
        <v>347</v>
      </c>
    </row>
    <row r="9" spans="1:4" s="399" customFormat="1" ht="10.5" customHeight="1">
      <c r="A9" s="397">
        <v>1</v>
      </c>
      <c r="B9" s="397">
        <v>2</v>
      </c>
      <c r="C9" s="398">
        <v>3</v>
      </c>
      <c r="D9" s="398">
        <v>4</v>
      </c>
    </row>
    <row r="10" spans="1:4" ht="15.75" customHeight="1">
      <c r="A10" s="750" t="s">
        <v>348</v>
      </c>
      <c r="B10" s="750"/>
      <c r="C10" s="400"/>
      <c r="D10" s="401">
        <f>SUM(D11,D14,D15,D17,D18,D19,D20,D21,D22,D23,D26)</f>
        <v>222735351.57999998</v>
      </c>
    </row>
    <row r="11" spans="1:4" ht="15.75" customHeight="1">
      <c r="A11" s="402" t="s">
        <v>349</v>
      </c>
      <c r="B11" s="403" t="s">
        <v>350</v>
      </c>
      <c r="C11" s="404" t="s">
        <v>351</v>
      </c>
      <c r="D11" s="405">
        <f>SUM(D12:D13)</f>
        <v>162102208.41</v>
      </c>
    </row>
    <row r="12" spans="1:4" ht="15.75" customHeight="1">
      <c r="A12" s="406" t="s">
        <v>352</v>
      </c>
      <c r="B12" s="407" t="s">
        <v>353</v>
      </c>
      <c r="C12" s="408"/>
      <c r="D12" s="409">
        <f>144523531.11+474941.89-13996264.59</f>
        <v>131002208.41</v>
      </c>
    </row>
    <row r="13" spans="1:4" ht="14.25" customHeight="1">
      <c r="A13" s="410" t="s">
        <v>354</v>
      </c>
      <c r="B13" s="411" t="s">
        <v>355</v>
      </c>
      <c r="C13" s="412"/>
      <c r="D13" s="413">
        <v>31100000</v>
      </c>
    </row>
    <row r="14" spans="1:4" ht="22.5">
      <c r="A14" s="406" t="s">
        <v>356</v>
      </c>
      <c r="B14" s="414" t="s">
        <v>357</v>
      </c>
      <c r="C14" s="415" t="s">
        <v>358</v>
      </c>
      <c r="D14" s="409"/>
    </row>
    <row r="15" spans="1:4" ht="39.75" customHeight="1">
      <c r="A15" s="416" t="s">
        <v>359</v>
      </c>
      <c r="B15" s="417" t="s">
        <v>360</v>
      </c>
      <c r="C15" s="404" t="s">
        <v>361</v>
      </c>
      <c r="D15" s="405">
        <f>5117430.97+18356883.99+518259.82+628463.14+124013.91+6525462</f>
        <v>31270513.829999998</v>
      </c>
    </row>
    <row r="16" spans="1:4" ht="4.5" customHeight="1">
      <c r="A16" s="418"/>
      <c r="B16" s="419"/>
      <c r="C16" s="408"/>
      <c r="D16" s="409"/>
    </row>
    <row r="17" spans="1:4" ht="38.25" customHeight="1">
      <c r="A17" s="420" t="s">
        <v>362</v>
      </c>
      <c r="B17" s="421" t="s">
        <v>363</v>
      </c>
      <c r="C17" s="422" t="s">
        <v>364</v>
      </c>
      <c r="D17" s="423">
        <f>44455.72+20684.7+137267.33+170569.86+210190.44+249014.96+28350+568762.3+121867.37+8269.8</f>
        <v>1559432.4800000002</v>
      </c>
    </row>
    <row r="18" spans="1:4" ht="38.25" customHeight="1">
      <c r="A18" s="410" t="s">
        <v>365</v>
      </c>
      <c r="B18" s="424" t="s">
        <v>366</v>
      </c>
      <c r="C18" s="425" t="s">
        <v>367</v>
      </c>
      <c r="D18" s="413"/>
    </row>
    <row r="19" spans="1:4" ht="14.25" customHeight="1">
      <c r="A19" s="426" t="s">
        <v>368</v>
      </c>
      <c r="B19" s="427" t="s">
        <v>369</v>
      </c>
      <c r="C19" s="428" t="s">
        <v>370</v>
      </c>
      <c r="D19" s="413"/>
    </row>
    <row r="20" spans="1:4" ht="15" customHeight="1">
      <c r="A20" s="420" t="s">
        <v>371</v>
      </c>
      <c r="B20" s="429" t="s">
        <v>372</v>
      </c>
      <c r="C20" s="422" t="s">
        <v>373</v>
      </c>
      <c r="D20" s="423"/>
    </row>
    <row r="21" spans="1:4" ht="16.5" customHeight="1">
      <c r="A21" s="420" t="s">
        <v>374</v>
      </c>
      <c r="B21" s="429" t="s">
        <v>375</v>
      </c>
      <c r="C21" s="422" t="s">
        <v>376</v>
      </c>
      <c r="D21" s="423"/>
    </row>
    <row r="22" spans="1:4" ht="13.5" customHeight="1">
      <c r="A22" s="402" t="s">
        <v>377</v>
      </c>
      <c r="B22" s="430" t="s">
        <v>378</v>
      </c>
      <c r="C22" s="400" t="s">
        <v>379</v>
      </c>
      <c r="D22" s="405"/>
    </row>
    <row r="23" spans="1:4" ht="13.5" customHeight="1">
      <c r="A23" s="402" t="s">
        <v>380</v>
      </c>
      <c r="B23" s="430" t="s">
        <v>381</v>
      </c>
      <c r="C23" s="400" t="s">
        <v>382</v>
      </c>
      <c r="D23" s="431">
        <f>SUM(D24)</f>
        <v>27803196.859999999</v>
      </c>
    </row>
    <row r="24" spans="1:4" ht="13.5" customHeight="1">
      <c r="A24" s="406" t="s">
        <v>352</v>
      </c>
      <c r="B24" s="432" t="s">
        <v>353</v>
      </c>
      <c r="C24" s="415"/>
      <c r="D24" s="409">
        <f>27268830.86+534366</f>
        <v>27803196.859999999</v>
      </c>
    </row>
    <row r="25" spans="1:4" ht="13.5" customHeight="1">
      <c r="A25" s="410" t="s">
        <v>354</v>
      </c>
      <c r="B25" s="433" t="s">
        <v>355</v>
      </c>
      <c r="C25" s="425"/>
      <c r="D25" s="434"/>
    </row>
    <row r="26" spans="1:4" ht="13.5" customHeight="1">
      <c r="A26" s="406" t="s">
        <v>383</v>
      </c>
      <c r="B26" s="432" t="s">
        <v>384</v>
      </c>
      <c r="C26" s="415" t="s">
        <v>385</v>
      </c>
      <c r="D26" s="405"/>
    </row>
    <row r="27" spans="1:4" ht="13.5" customHeight="1">
      <c r="A27" s="406" t="s">
        <v>352</v>
      </c>
      <c r="B27" s="432" t="s">
        <v>353</v>
      </c>
      <c r="C27" s="415"/>
      <c r="D27" s="409"/>
    </row>
    <row r="28" spans="1:4" ht="13.5" customHeight="1">
      <c r="A28" s="410" t="s">
        <v>354</v>
      </c>
      <c r="B28" s="433" t="s">
        <v>355</v>
      </c>
      <c r="C28" s="425"/>
      <c r="D28" s="413"/>
    </row>
    <row r="29" spans="1:4" ht="16.5" customHeight="1">
      <c r="A29" s="751" t="s">
        <v>386</v>
      </c>
      <c r="B29" s="751"/>
      <c r="C29" s="415"/>
      <c r="D29" s="435">
        <f>SUM(D30,D32,D33,D34,D35,D36,D37)</f>
        <v>31100000</v>
      </c>
    </row>
    <row r="30" spans="1:4" ht="16.5" customHeight="1">
      <c r="A30" s="402" t="s">
        <v>349</v>
      </c>
      <c r="B30" s="436" t="s">
        <v>387</v>
      </c>
      <c r="C30" s="400" t="s">
        <v>388</v>
      </c>
      <c r="D30" s="405">
        <v>13100000</v>
      </c>
    </row>
    <row r="31" spans="1:4" ht="12.75" customHeight="1">
      <c r="A31" s="426" t="s">
        <v>352</v>
      </c>
      <c r="B31" s="424" t="s">
        <v>389</v>
      </c>
      <c r="C31" s="425"/>
      <c r="D31" s="413"/>
    </row>
    <row r="32" spans="1:4" ht="24" customHeight="1">
      <c r="A32" s="420" t="s">
        <v>356</v>
      </c>
      <c r="B32" s="421" t="s">
        <v>390</v>
      </c>
      <c r="C32" s="422" t="s">
        <v>391</v>
      </c>
      <c r="D32" s="423"/>
    </row>
    <row r="33" spans="1:4" ht="18.75" customHeight="1">
      <c r="A33" s="420" t="s">
        <v>359</v>
      </c>
      <c r="B33" s="421" t="s">
        <v>392</v>
      </c>
      <c r="C33" s="422" t="s">
        <v>393</v>
      </c>
      <c r="D33" s="413"/>
    </row>
    <row r="34" spans="1:4" ht="16.5" customHeight="1">
      <c r="A34" s="420" t="s">
        <v>362</v>
      </c>
      <c r="B34" s="429" t="s">
        <v>394</v>
      </c>
      <c r="C34" s="422" t="s">
        <v>395</v>
      </c>
      <c r="D34" s="423"/>
    </row>
    <row r="35" spans="1:4" ht="16.5" customHeight="1">
      <c r="A35" s="420" t="s">
        <v>365</v>
      </c>
      <c r="B35" s="429" t="s">
        <v>396</v>
      </c>
      <c r="C35" s="422" t="s">
        <v>385</v>
      </c>
      <c r="D35" s="423"/>
    </row>
    <row r="36" spans="1:4" ht="16.5" customHeight="1">
      <c r="A36" s="420" t="s">
        <v>368</v>
      </c>
      <c r="B36" s="429" t="s">
        <v>397</v>
      </c>
      <c r="C36" s="422" t="s">
        <v>398</v>
      </c>
      <c r="D36" s="423">
        <v>18000000</v>
      </c>
    </row>
    <row r="37" spans="1:4" ht="16.5" customHeight="1">
      <c r="A37" s="420" t="s">
        <v>371</v>
      </c>
      <c r="B37" s="429" t="s">
        <v>399</v>
      </c>
      <c r="C37" s="422" t="s">
        <v>400</v>
      </c>
      <c r="D37" s="423"/>
    </row>
    <row r="38" spans="1:4" ht="12.75" customHeight="1">
      <c r="A38" s="735"/>
    </row>
    <row r="39" spans="1:4" ht="12.75" customHeight="1">
      <c r="A39" s="735"/>
      <c r="D39" s="437"/>
    </row>
  </sheetData>
  <mergeCells count="3">
    <mergeCell ref="A6:D6"/>
    <mergeCell ref="A10:B10"/>
    <mergeCell ref="A29:B29"/>
  </mergeCells>
  <pageMargins left="0.78740157480314965" right="0.39370078740157483" top="0.74803149606299213" bottom="0.74803149606299213" header="0.31496062992125984" footer="0.31496062992125984"/>
  <pageSetup paperSize="9" firstPageNumber="42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1F2D70C-2497-4CEE-B9AA-BFDDF178A774}">
  <sheetPr>
    <pageSetUpPr fitToPage="1"/>
  </sheetPr>
  <dimension ref="A1:H45"/>
  <sheetViews>
    <sheetView zoomScale="130" zoomScaleNormal="130" workbookViewId="0"/>
  </sheetViews>
  <sheetFormatPr defaultRowHeight="12"/>
  <cols>
    <col min="1" max="1" width="4" style="438" customWidth="1"/>
    <col min="2" max="2" width="5.28515625" style="438" customWidth="1"/>
    <col min="3" max="3" width="8.42578125" style="438" customWidth="1"/>
    <col min="4" max="4" width="8" style="439" customWidth="1"/>
    <col min="5" max="5" width="45.42578125" style="438" customWidth="1"/>
    <col min="6" max="6" width="27" style="438" customWidth="1"/>
    <col min="7" max="7" width="13" style="438" customWidth="1"/>
    <col min="8" max="8" width="10.7109375" style="438" customWidth="1"/>
    <col min="9" max="256" width="9.140625" style="438"/>
    <col min="257" max="257" width="4" style="438" customWidth="1"/>
    <col min="258" max="258" width="5.28515625" style="438" customWidth="1"/>
    <col min="259" max="259" width="8.42578125" style="438" customWidth="1"/>
    <col min="260" max="260" width="8" style="438" customWidth="1"/>
    <col min="261" max="261" width="45.42578125" style="438" customWidth="1"/>
    <col min="262" max="262" width="27" style="438" customWidth="1"/>
    <col min="263" max="263" width="13" style="438" customWidth="1"/>
    <col min="264" max="264" width="10.7109375" style="438" customWidth="1"/>
    <col min="265" max="512" width="9.140625" style="438"/>
    <col min="513" max="513" width="4" style="438" customWidth="1"/>
    <col min="514" max="514" width="5.28515625" style="438" customWidth="1"/>
    <col min="515" max="515" width="8.42578125" style="438" customWidth="1"/>
    <col min="516" max="516" width="8" style="438" customWidth="1"/>
    <col min="517" max="517" width="45.42578125" style="438" customWidth="1"/>
    <col min="518" max="518" width="27" style="438" customWidth="1"/>
    <col min="519" max="519" width="13" style="438" customWidth="1"/>
    <col min="520" max="520" width="10.7109375" style="438" customWidth="1"/>
    <col min="521" max="768" width="9.140625" style="438"/>
    <col min="769" max="769" width="4" style="438" customWidth="1"/>
    <col min="770" max="770" width="5.28515625" style="438" customWidth="1"/>
    <col min="771" max="771" width="8.42578125" style="438" customWidth="1"/>
    <col min="772" max="772" width="8" style="438" customWidth="1"/>
    <col min="773" max="773" width="45.42578125" style="438" customWidth="1"/>
    <col min="774" max="774" width="27" style="438" customWidth="1"/>
    <col min="775" max="775" width="13" style="438" customWidth="1"/>
    <col min="776" max="776" width="10.7109375" style="438" customWidth="1"/>
    <col min="777" max="1024" width="9.140625" style="438"/>
    <col min="1025" max="1025" width="4" style="438" customWidth="1"/>
    <col min="1026" max="1026" width="5.28515625" style="438" customWidth="1"/>
    <col min="1027" max="1027" width="8.42578125" style="438" customWidth="1"/>
    <col min="1028" max="1028" width="8" style="438" customWidth="1"/>
    <col min="1029" max="1029" width="45.42578125" style="438" customWidth="1"/>
    <col min="1030" max="1030" width="27" style="438" customWidth="1"/>
    <col min="1031" max="1031" width="13" style="438" customWidth="1"/>
    <col min="1032" max="1032" width="10.7109375" style="438" customWidth="1"/>
    <col min="1033" max="1280" width="9.140625" style="438"/>
    <col min="1281" max="1281" width="4" style="438" customWidth="1"/>
    <col min="1282" max="1282" width="5.28515625" style="438" customWidth="1"/>
    <col min="1283" max="1283" width="8.42578125" style="438" customWidth="1"/>
    <col min="1284" max="1284" width="8" style="438" customWidth="1"/>
    <col min="1285" max="1285" width="45.42578125" style="438" customWidth="1"/>
    <col min="1286" max="1286" width="27" style="438" customWidth="1"/>
    <col min="1287" max="1287" width="13" style="438" customWidth="1"/>
    <col min="1288" max="1288" width="10.7109375" style="438" customWidth="1"/>
    <col min="1289" max="1536" width="9.140625" style="438"/>
    <col min="1537" max="1537" width="4" style="438" customWidth="1"/>
    <col min="1538" max="1538" width="5.28515625" style="438" customWidth="1"/>
    <col min="1539" max="1539" width="8.42578125" style="438" customWidth="1"/>
    <col min="1540" max="1540" width="8" style="438" customWidth="1"/>
    <col min="1541" max="1541" width="45.42578125" style="438" customWidth="1"/>
    <col min="1542" max="1542" width="27" style="438" customWidth="1"/>
    <col min="1543" max="1543" width="13" style="438" customWidth="1"/>
    <col min="1544" max="1544" width="10.7109375" style="438" customWidth="1"/>
    <col min="1545" max="1792" width="9.140625" style="438"/>
    <col min="1793" max="1793" width="4" style="438" customWidth="1"/>
    <col min="1794" max="1794" width="5.28515625" style="438" customWidth="1"/>
    <col min="1795" max="1795" width="8.42578125" style="438" customWidth="1"/>
    <col min="1796" max="1796" width="8" style="438" customWidth="1"/>
    <col min="1797" max="1797" width="45.42578125" style="438" customWidth="1"/>
    <col min="1798" max="1798" width="27" style="438" customWidth="1"/>
    <col min="1799" max="1799" width="13" style="438" customWidth="1"/>
    <col min="1800" max="1800" width="10.7109375" style="438" customWidth="1"/>
    <col min="1801" max="2048" width="9.140625" style="438"/>
    <col min="2049" max="2049" width="4" style="438" customWidth="1"/>
    <col min="2050" max="2050" width="5.28515625" style="438" customWidth="1"/>
    <col min="2051" max="2051" width="8.42578125" style="438" customWidth="1"/>
    <col min="2052" max="2052" width="8" style="438" customWidth="1"/>
    <col min="2053" max="2053" width="45.42578125" style="438" customWidth="1"/>
    <col min="2054" max="2054" width="27" style="438" customWidth="1"/>
    <col min="2055" max="2055" width="13" style="438" customWidth="1"/>
    <col min="2056" max="2056" width="10.7109375" style="438" customWidth="1"/>
    <col min="2057" max="2304" width="9.140625" style="438"/>
    <col min="2305" max="2305" width="4" style="438" customWidth="1"/>
    <col min="2306" max="2306" width="5.28515625" style="438" customWidth="1"/>
    <col min="2307" max="2307" width="8.42578125" style="438" customWidth="1"/>
    <col min="2308" max="2308" width="8" style="438" customWidth="1"/>
    <col min="2309" max="2309" width="45.42578125" style="438" customWidth="1"/>
    <col min="2310" max="2310" width="27" style="438" customWidth="1"/>
    <col min="2311" max="2311" width="13" style="438" customWidth="1"/>
    <col min="2312" max="2312" width="10.7109375" style="438" customWidth="1"/>
    <col min="2313" max="2560" width="9.140625" style="438"/>
    <col min="2561" max="2561" width="4" style="438" customWidth="1"/>
    <col min="2562" max="2562" width="5.28515625" style="438" customWidth="1"/>
    <col min="2563" max="2563" width="8.42578125" style="438" customWidth="1"/>
    <col min="2564" max="2564" width="8" style="438" customWidth="1"/>
    <col min="2565" max="2565" width="45.42578125" style="438" customWidth="1"/>
    <col min="2566" max="2566" width="27" style="438" customWidth="1"/>
    <col min="2567" max="2567" width="13" style="438" customWidth="1"/>
    <col min="2568" max="2568" width="10.7109375" style="438" customWidth="1"/>
    <col min="2569" max="2816" width="9.140625" style="438"/>
    <col min="2817" max="2817" width="4" style="438" customWidth="1"/>
    <col min="2818" max="2818" width="5.28515625" style="438" customWidth="1"/>
    <col min="2819" max="2819" width="8.42578125" style="438" customWidth="1"/>
    <col min="2820" max="2820" width="8" style="438" customWidth="1"/>
    <col min="2821" max="2821" width="45.42578125" style="438" customWidth="1"/>
    <col min="2822" max="2822" width="27" style="438" customWidth="1"/>
    <col min="2823" max="2823" width="13" style="438" customWidth="1"/>
    <col min="2824" max="2824" width="10.7109375" style="438" customWidth="1"/>
    <col min="2825" max="3072" width="9.140625" style="438"/>
    <col min="3073" max="3073" width="4" style="438" customWidth="1"/>
    <col min="3074" max="3074" width="5.28515625" style="438" customWidth="1"/>
    <col min="3075" max="3075" width="8.42578125" style="438" customWidth="1"/>
    <col min="3076" max="3076" width="8" style="438" customWidth="1"/>
    <col min="3077" max="3077" width="45.42578125" style="438" customWidth="1"/>
    <col min="3078" max="3078" width="27" style="438" customWidth="1"/>
    <col min="3079" max="3079" width="13" style="438" customWidth="1"/>
    <col min="3080" max="3080" width="10.7109375" style="438" customWidth="1"/>
    <col min="3081" max="3328" width="9.140625" style="438"/>
    <col min="3329" max="3329" width="4" style="438" customWidth="1"/>
    <col min="3330" max="3330" width="5.28515625" style="438" customWidth="1"/>
    <col min="3331" max="3331" width="8.42578125" style="438" customWidth="1"/>
    <col min="3332" max="3332" width="8" style="438" customWidth="1"/>
    <col min="3333" max="3333" width="45.42578125" style="438" customWidth="1"/>
    <col min="3334" max="3334" width="27" style="438" customWidth="1"/>
    <col min="3335" max="3335" width="13" style="438" customWidth="1"/>
    <col min="3336" max="3336" width="10.7109375" style="438" customWidth="1"/>
    <col min="3337" max="3584" width="9.140625" style="438"/>
    <col min="3585" max="3585" width="4" style="438" customWidth="1"/>
    <col min="3586" max="3586" width="5.28515625" style="438" customWidth="1"/>
    <col min="3587" max="3587" width="8.42578125" style="438" customWidth="1"/>
    <col min="3588" max="3588" width="8" style="438" customWidth="1"/>
    <col min="3589" max="3589" width="45.42578125" style="438" customWidth="1"/>
    <col min="3590" max="3590" width="27" style="438" customWidth="1"/>
    <col min="3591" max="3591" width="13" style="438" customWidth="1"/>
    <col min="3592" max="3592" width="10.7109375" style="438" customWidth="1"/>
    <col min="3593" max="3840" width="9.140625" style="438"/>
    <col min="3841" max="3841" width="4" style="438" customWidth="1"/>
    <col min="3842" max="3842" width="5.28515625" style="438" customWidth="1"/>
    <col min="3843" max="3843" width="8.42578125" style="438" customWidth="1"/>
    <col min="3844" max="3844" width="8" style="438" customWidth="1"/>
    <col min="3845" max="3845" width="45.42578125" style="438" customWidth="1"/>
    <col min="3846" max="3846" width="27" style="438" customWidth="1"/>
    <col min="3847" max="3847" width="13" style="438" customWidth="1"/>
    <col min="3848" max="3848" width="10.7109375" style="438" customWidth="1"/>
    <col min="3849" max="4096" width="9.140625" style="438"/>
    <col min="4097" max="4097" width="4" style="438" customWidth="1"/>
    <col min="4098" max="4098" width="5.28515625" style="438" customWidth="1"/>
    <col min="4099" max="4099" width="8.42578125" style="438" customWidth="1"/>
    <col min="4100" max="4100" width="8" style="438" customWidth="1"/>
    <col min="4101" max="4101" width="45.42578125" style="438" customWidth="1"/>
    <col min="4102" max="4102" width="27" style="438" customWidth="1"/>
    <col min="4103" max="4103" width="13" style="438" customWidth="1"/>
    <col min="4104" max="4104" width="10.7109375" style="438" customWidth="1"/>
    <col min="4105" max="4352" width="9.140625" style="438"/>
    <col min="4353" max="4353" width="4" style="438" customWidth="1"/>
    <col min="4354" max="4354" width="5.28515625" style="438" customWidth="1"/>
    <col min="4355" max="4355" width="8.42578125" style="438" customWidth="1"/>
    <col min="4356" max="4356" width="8" style="438" customWidth="1"/>
    <col min="4357" max="4357" width="45.42578125" style="438" customWidth="1"/>
    <col min="4358" max="4358" width="27" style="438" customWidth="1"/>
    <col min="4359" max="4359" width="13" style="438" customWidth="1"/>
    <col min="4360" max="4360" width="10.7109375" style="438" customWidth="1"/>
    <col min="4361" max="4608" width="9.140625" style="438"/>
    <col min="4609" max="4609" width="4" style="438" customWidth="1"/>
    <col min="4610" max="4610" width="5.28515625" style="438" customWidth="1"/>
    <col min="4611" max="4611" width="8.42578125" style="438" customWidth="1"/>
    <col min="4612" max="4612" width="8" style="438" customWidth="1"/>
    <col min="4613" max="4613" width="45.42578125" style="438" customWidth="1"/>
    <col min="4614" max="4614" width="27" style="438" customWidth="1"/>
    <col min="4615" max="4615" width="13" style="438" customWidth="1"/>
    <col min="4616" max="4616" width="10.7109375" style="438" customWidth="1"/>
    <col min="4617" max="4864" width="9.140625" style="438"/>
    <col min="4865" max="4865" width="4" style="438" customWidth="1"/>
    <col min="4866" max="4866" width="5.28515625" style="438" customWidth="1"/>
    <col min="4867" max="4867" width="8.42578125" style="438" customWidth="1"/>
    <col min="4868" max="4868" width="8" style="438" customWidth="1"/>
    <col min="4869" max="4869" width="45.42578125" style="438" customWidth="1"/>
    <col min="4870" max="4870" width="27" style="438" customWidth="1"/>
    <col min="4871" max="4871" width="13" style="438" customWidth="1"/>
    <col min="4872" max="4872" width="10.7109375" style="438" customWidth="1"/>
    <col min="4873" max="5120" width="9.140625" style="438"/>
    <col min="5121" max="5121" width="4" style="438" customWidth="1"/>
    <col min="5122" max="5122" width="5.28515625" style="438" customWidth="1"/>
    <col min="5123" max="5123" width="8.42578125" style="438" customWidth="1"/>
    <col min="5124" max="5124" width="8" style="438" customWidth="1"/>
    <col min="5125" max="5125" width="45.42578125" style="438" customWidth="1"/>
    <col min="5126" max="5126" width="27" style="438" customWidth="1"/>
    <col min="5127" max="5127" width="13" style="438" customWidth="1"/>
    <col min="5128" max="5128" width="10.7109375" style="438" customWidth="1"/>
    <col min="5129" max="5376" width="9.140625" style="438"/>
    <col min="5377" max="5377" width="4" style="438" customWidth="1"/>
    <col min="5378" max="5378" width="5.28515625" style="438" customWidth="1"/>
    <col min="5379" max="5379" width="8.42578125" style="438" customWidth="1"/>
    <col min="5380" max="5380" width="8" style="438" customWidth="1"/>
    <col min="5381" max="5381" width="45.42578125" style="438" customWidth="1"/>
    <col min="5382" max="5382" width="27" style="438" customWidth="1"/>
    <col min="5383" max="5383" width="13" style="438" customWidth="1"/>
    <col min="5384" max="5384" width="10.7109375" style="438" customWidth="1"/>
    <col min="5385" max="5632" width="9.140625" style="438"/>
    <col min="5633" max="5633" width="4" style="438" customWidth="1"/>
    <col min="5634" max="5634" width="5.28515625" style="438" customWidth="1"/>
    <col min="5635" max="5635" width="8.42578125" style="438" customWidth="1"/>
    <col min="5636" max="5636" width="8" style="438" customWidth="1"/>
    <col min="5637" max="5637" width="45.42578125" style="438" customWidth="1"/>
    <col min="5638" max="5638" width="27" style="438" customWidth="1"/>
    <col min="5639" max="5639" width="13" style="438" customWidth="1"/>
    <col min="5640" max="5640" width="10.7109375" style="438" customWidth="1"/>
    <col min="5641" max="5888" width="9.140625" style="438"/>
    <col min="5889" max="5889" width="4" style="438" customWidth="1"/>
    <col min="5890" max="5890" width="5.28515625" style="438" customWidth="1"/>
    <col min="5891" max="5891" width="8.42578125" style="438" customWidth="1"/>
    <col min="5892" max="5892" width="8" style="438" customWidth="1"/>
    <col min="5893" max="5893" width="45.42578125" style="438" customWidth="1"/>
    <col min="5894" max="5894" width="27" style="438" customWidth="1"/>
    <col min="5895" max="5895" width="13" style="438" customWidth="1"/>
    <col min="5896" max="5896" width="10.7109375" style="438" customWidth="1"/>
    <col min="5897" max="6144" width="9.140625" style="438"/>
    <col min="6145" max="6145" width="4" style="438" customWidth="1"/>
    <col min="6146" max="6146" width="5.28515625" style="438" customWidth="1"/>
    <col min="6147" max="6147" width="8.42578125" style="438" customWidth="1"/>
    <col min="6148" max="6148" width="8" style="438" customWidth="1"/>
    <col min="6149" max="6149" width="45.42578125" style="438" customWidth="1"/>
    <col min="6150" max="6150" width="27" style="438" customWidth="1"/>
    <col min="6151" max="6151" width="13" style="438" customWidth="1"/>
    <col min="6152" max="6152" width="10.7109375" style="438" customWidth="1"/>
    <col min="6153" max="6400" width="9.140625" style="438"/>
    <col min="6401" max="6401" width="4" style="438" customWidth="1"/>
    <col min="6402" max="6402" width="5.28515625" style="438" customWidth="1"/>
    <col min="6403" max="6403" width="8.42578125" style="438" customWidth="1"/>
    <col min="6404" max="6404" width="8" style="438" customWidth="1"/>
    <col min="6405" max="6405" width="45.42578125" style="438" customWidth="1"/>
    <col min="6406" max="6406" width="27" style="438" customWidth="1"/>
    <col min="6407" max="6407" width="13" style="438" customWidth="1"/>
    <col min="6408" max="6408" width="10.7109375" style="438" customWidth="1"/>
    <col min="6409" max="6656" width="9.140625" style="438"/>
    <col min="6657" max="6657" width="4" style="438" customWidth="1"/>
    <col min="6658" max="6658" width="5.28515625" style="438" customWidth="1"/>
    <col min="6659" max="6659" width="8.42578125" style="438" customWidth="1"/>
    <col min="6660" max="6660" width="8" style="438" customWidth="1"/>
    <col min="6661" max="6661" width="45.42578125" style="438" customWidth="1"/>
    <col min="6662" max="6662" width="27" style="438" customWidth="1"/>
    <col min="6663" max="6663" width="13" style="438" customWidth="1"/>
    <col min="6664" max="6664" width="10.7109375" style="438" customWidth="1"/>
    <col min="6665" max="6912" width="9.140625" style="438"/>
    <col min="6913" max="6913" width="4" style="438" customWidth="1"/>
    <col min="6914" max="6914" width="5.28515625" style="438" customWidth="1"/>
    <col min="6915" max="6915" width="8.42578125" style="438" customWidth="1"/>
    <col min="6916" max="6916" width="8" style="438" customWidth="1"/>
    <col min="6917" max="6917" width="45.42578125" style="438" customWidth="1"/>
    <col min="6918" max="6918" width="27" style="438" customWidth="1"/>
    <col min="6919" max="6919" width="13" style="438" customWidth="1"/>
    <col min="6920" max="6920" width="10.7109375" style="438" customWidth="1"/>
    <col min="6921" max="7168" width="9.140625" style="438"/>
    <col min="7169" max="7169" width="4" style="438" customWidth="1"/>
    <col min="7170" max="7170" width="5.28515625" style="438" customWidth="1"/>
    <col min="7171" max="7171" width="8.42578125" style="438" customWidth="1"/>
    <col min="7172" max="7172" width="8" style="438" customWidth="1"/>
    <col min="7173" max="7173" width="45.42578125" style="438" customWidth="1"/>
    <col min="7174" max="7174" width="27" style="438" customWidth="1"/>
    <col min="7175" max="7175" width="13" style="438" customWidth="1"/>
    <col min="7176" max="7176" width="10.7109375" style="438" customWidth="1"/>
    <col min="7177" max="7424" width="9.140625" style="438"/>
    <col min="7425" max="7425" width="4" style="438" customWidth="1"/>
    <col min="7426" max="7426" width="5.28515625" style="438" customWidth="1"/>
    <col min="7427" max="7427" width="8.42578125" style="438" customWidth="1"/>
    <col min="7428" max="7428" width="8" style="438" customWidth="1"/>
    <col min="7429" max="7429" width="45.42578125" style="438" customWidth="1"/>
    <col min="7430" max="7430" width="27" style="438" customWidth="1"/>
    <col min="7431" max="7431" width="13" style="438" customWidth="1"/>
    <col min="7432" max="7432" width="10.7109375" style="438" customWidth="1"/>
    <col min="7433" max="7680" width="9.140625" style="438"/>
    <col min="7681" max="7681" width="4" style="438" customWidth="1"/>
    <col min="7682" max="7682" width="5.28515625" style="438" customWidth="1"/>
    <col min="7683" max="7683" width="8.42578125" style="438" customWidth="1"/>
    <col min="7684" max="7684" width="8" style="438" customWidth="1"/>
    <col min="7685" max="7685" width="45.42578125" style="438" customWidth="1"/>
    <col min="7686" max="7686" width="27" style="438" customWidth="1"/>
    <col min="7687" max="7687" width="13" style="438" customWidth="1"/>
    <col min="7688" max="7688" width="10.7109375" style="438" customWidth="1"/>
    <col min="7689" max="7936" width="9.140625" style="438"/>
    <col min="7937" max="7937" width="4" style="438" customWidth="1"/>
    <col min="7938" max="7938" width="5.28515625" style="438" customWidth="1"/>
    <col min="7939" max="7939" width="8.42578125" style="438" customWidth="1"/>
    <col min="7940" max="7940" width="8" style="438" customWidth="1"/>
    <col min="7941" max="7941" width="45.42578125" style="438" customWidth="1"/>
    <col min="7942" max="7942" width="27" style="438" customWidth="1"/>
    <col min="7943" max="7943" width="13" style="438" customWidth="1"/>
    <col min="7944" max="7944" width="10.7109375" style="438" customWidth="1"/>
    <col min="7945" max="8192" width="9.140625" style="438"/>
    <col min="8193" max="8193" width="4" style="438" customWidth="1"/>
    <col min="8194" max="8194" width="5.28515625" style="438" customWidth="1"/>
    <col min="8195" max="8195" width="8.42578125" style="438" customWidth="1"/>
    <col min="8196" max="8196" width="8" style="438" customWidth="1"/>
    <col min="8197" max="8197" width="45.42578125" style="438" customWidth="1"/>
    <col min="8198" max="8198" width="27" style="438" customWidth="1"/>
    <col min="8199" max="8199" width="13" style="438" customWidth="1"/>
    <col min="8200" max="8200" width="10.7109375" style="438" customWidth="1"/>
    <col min="8201" max="8448" width="9.140625" style="438"/>
    <col min="8449" max="8449" width="4" style="438" customWidth="1"/>
    <col min="8450" max="8450" width="5.28515625" style="438" customWidth="1"/>
    <col min="8451" max="8451" width="8.42578125" style="438" customWidth="1"/>
    <col min="8452" max="8452" width="8" style="438" customWidth="1"/>
    <col min="8453" max="8453" width="45.42578125" style="438" customWidth="1"/>
    <col min="8454" max="8454" width="27" style="438" customWidth="1"/>
    <col min="8455" max="8455" width="13" style="438" customWidth="1"/>
    <col min="8456" max="8456" width="10.7109375" style="438" customWidth="1"/>
    <col min="8457" max="8704" width="9.140625" style="438"/>
    <col min="8705" max="8705" width="4" style="438" customWidth="1"/>
    <col min="8706" max="8706" width="5.28515625" style="438" customWidth="1"/>
    <col min="8707" max="8707" width="8.42578125" style="438" customWidth="1"/>
    <col min="8708" max="8708" width="8" style="438" customWidth="1"/>
    <col min="8709" max="8709" width="45.42578125" style="438" customWidth="1"/>
    <col min="8710" max="8710" width="27" style="438" customWidth="1"/>
    <col min="8711" max="8711" width="13" style="438" customWidth="1"/>
    <col min="8712" max="8712" width="10.7109375" style="438" customWidth="1"/>
    <col min="8713" max="8960" width="9.140625" style="438"/>
    <col min="8961" max="8961" width="4" style="438" customWidth="1"/>
    <col min="8962" max="8962" width="5.28515625" style="438" customWidth="1"/>
    <col min="8963" max="8963" width="8.42578125" style="438" customWidth="1"/>
    <col min="8964" max="8964" width="8" style="438" customWidth="1"/>
    <col min="8965" max="8965" width="45.42578125" style="438" customWidth="1"/>
    <col min="8966" max="8966" width="27" style="438" customWidth="1"/>
    <col min="8967" max="8967" width="13" style="438" customWidth="1"/>
    <col min="8968" max="8968" width="10.7109375" style="438" customWidth="1"/>
    <col min="8969" max="9216" width="9.140625" style="438"/>
    <col min="9217" max="9217" width="4" style="438" customWidth="1"/>
    <col min="9218" max="9218" width="5.28515625" style="438" customWidth="1"/>
    <col min="9219" max="9219" width="8.42578125" style="438" customWidth="1"/>
    <col min="9220" max="9220" width="8" style="438" customWidth="1"/>
    <col min="9221" max="9221" width="45.42578125" style="438" customWidth="1"/>
    <col min="9222" max="9222" width="27" style="438" customWidth="1"/>
    <col min="9223" max="9223" width="13" style="438" customWidth="1"/>
    <col min="9224" max="9224" width="10.7109375" style="438" customWidth="1"/>
    <col min="9225" max="9472" width="9.140625" style="438"/>
    <col min="9473" max="9473" width="4" style="438" customWidth="1"/>
    <col min="9474" max="9474" width="5.28515625" style="438" customWidth="1"/>
    <col min="9475" max="9475" width="8.42578125" style="438" customWidth="1"/>
    <col min="9476" max="9476" width="8" style="438" customWidth="1"/>
    <col min="9477" max="9477" width="45.42578125" style="438" customWidth="1"/>
    <col min="9478" max="9478" width="27" style="438" customWidth="1"/>
    <col min="9479" max="9479" width="13" style="438" customWidth="1"/>
    <col min="9480" max="9480" width="10.7109375" style="438" customWidth="1"/>
    <col min="9481" max="9728" width="9.140625" style="438"/>
    <col min="9729" max="9729" width="4" style="438" customWidth="1"/>
    <col min="9730" max="9730" width="5.28515625" style="438" customWidth="1"/>
    <col min="9731" max="9731" width="8.42578125" style="438" customWidth="1"/>
    <col min="9732" max="9732" width="8" style="438" customWidth="1"/>
    <col min="9733" max="9733" width="45.42578125" style="438" customWidth="1"/>
    <col min="9734" max="9734" width="27" style="438" customWidth="1"/>
    <col min="9735" max="9735" width="13" style="438" customWidth="1"/>
    <col min="9736" max="9736" width="10.7109375" style="438" customWidth="1"/>
    <col min="9737" max="9984" width="9.140625" style="438"/>
    <col min="9985" max="9985" width="4" style="438" customWidth="1"/>
    <col min="9986" max="9986" width="5.28515625" style="438" customWidth="1"/>
    <col min="9987" max="9987" width="8.42578125" style="438" customWidth="1"/>
    <col min="9988" max="9988" width="8" style="438" customWidth="1"/>
    <col min="9989" max="9989" width="45.42578125" style="438" customWidth="1"/>
    <col min="9990" max="9990" width="27" style="438" customWidth="1"/>
    <col min="9991" max="9991" width="13" style="438" customWidth="1"/>
    <col min="9992" max="9992" width="10.7109375" style="438" customWidth="1"/>
    <col min="9993" max="10240" width="9.140625" style="438"/>
    <col min="10241" max="10241" width="4" style="438" customWidth="1"/>
    <col min="10242" max="10242" width="5.28515625" style="438" customWidth="1"/>
    <col min="10243" max="10243" width="8.42578125" style="438" customWidth="1"/>
    <col min="10244" max="10244" width="8" style="438" customWidth="1"/>
    <col min="10245" max="10245" width="45.42578125" style="438" customWidth="1"/>
    <col min="10246" max="10246" width="27" style="438" customWidth="1"/>
    <col min="10247" max="10247" width="13" style="438" customWidth="1"/>
    <col min="10248" max="10248" width="10.7109375" style="438" customWidth="1"/>
    <col min="10249" max="10496" width="9.140625" style="438"/>
    <col min="10497" max="10497" width="4" style="438" customWidth="1"/>
    <col min="10498" max="10498" width="5.28515625" style="438" customWidth="1"/>
    <col min="10499" max="10499" width="8.42578125" style="438" customWidth="1"/>
    <col min="10500" max="10500" width="8" style="438" customWidth="1"/>
    <col min="10501" max="10501" width="45.42578125" style="438" customWidth="1"/>
    <col min="10502" max="10502" width="27" style="438" customWidth="1"/>
    <col min="10503" max="10503" width="13" style="438" customWidth="1"/>
    <col min="10504" max="10504" width="10.7109375" style="438" customWidth="1"/>
    <col min="10505" max="10752" width="9.140625" style="438"/>
    <col min="10753" max="10753" width="4" style="438" customWidth="1"/>
    <col min="10754" max="10754" width="5.28515625" style="438" customWidth="1"/>
    <col min="10755" max="10755" width="8.42578125" style="438" customWidth="1"/>
    <col min="10756" max="10756" width="8" style="438" customWidth="1"/>
    <col min="10757" max="10757" width="45.42578125" style="438" customWidth="1"/>
    <col min="10758" max="10758" width="27" style="438" customWidth="1"/>
    <col min="10759" max="10759" width="13" style="438" customWidth="1"/>
    <col min="10760" max="10760" width="10.7109375" style="438" customWidth="1"/>
    <col min="10761" max="11008" width="9.140625" style="438"/>
    <col min="11009" max="11009" width="4" style="438" customWidth="1"/>
    <col min="11010" max="11010" width="5.28515625" style="438" customWidth="1"/>
    <col min="11011" max="11011" width="8.42578125" style="438" customWidth="1"/>
    <col min="11012" max="11012" width="8" style="438" customWidth="1"/>
    <col min="11013" max="11013" width="45.42578125" style="438" customWidth="1"/>
    <col min="11014" max="11014" width="27" style="438" customWidth="1"/>
    <col min="11015" max="11015" width="13" style="438" customWidth="1"/>
    <col min="11016" max="11016" width="10.7109375" style="438" customWidth="1"/>
    <col min="11017" max="11264" width="9.140625" style="438"/>
    <col min="11265" max="11265" width="4" style="438" customWidth="1"/>
    <col min="11266" max="11266" width="5.28515625" style="438" customWidth="1"/>
    <col min="11267" max="11267" width="8.42578125" style="438" customWidth="1"/>
    <col min="11268" max="11268" width="8" style="438" customWidth="1"/>
    <col min="11269" max="11269" width="45.42578125" style="438" customWidth="1"/>
    <col min="11270" max="11270" width="27" style="438" customWidth="1"/>
    <col min="11271" max="11271" width="13" style="438" customWidth="1"/>
    <col min="11272" max="11272" width="10.7109375" style="438" customWidth="1"/>
    <col min="11273" max="11520" width="9.140625" style="438"/>
    <col min="11521" max="11521" width="4" style="438" customWidth="1"/>
    <col min="11522" max="11522" width="5.28515625" style="438" customWidth="1"/>
    <col min="11523" max="11523" width="8.42578125" style="438" customWidth="1"/>
    <col min="11524" max="11524" width="8" style="438" customWidth="1"/>
    <col min="11525" max="11525" width="45.42578125" style="438" customWidth="1"/>
    <col min="11526" max="11526" width="27" style="438" customWidth="1"/>
    <col min="11527" max="11527" width="13" style="438" customWidth="1"/>
    <col min="11528" max="11528" width="10.7109375" style="438" customWidth="1"/>
    <col min="11529" max="11776" width="9.140625" style="438"/>
    <col min="11777" max="11777" width="4" style="438" customWidth="1"/>
    <col min="11778" max="11778" width="5.28515625" style="438" customWidth="1"/>
    <col min="11779" max="11779" width="8.42578125" style="438" customWidth="1"/>
    <col min="11780" max="11780" width="8" style="438" customWidth="1"/>
    <col min="11781" max="11781" width="45.42578125" style="438" customWidth="1"/>
    <col min="11782" max="11782" width="27" style="438" customWidth="1"/>
    <col min="11783" max="11783" width="13" style="438" customWidth="1"/>
    <col min="11784" max="11784" width="10.7109375" style="438" customWidth="1"/>
    <col min="11785" max="12032" width="9.140625" style="438"/>
    <col min="12033" max="12033" width="4" style="438" customWidth="1"/>
    <col min="12034" max="12034" width="5.28515625" style="438" customWidth="1"/>
    <col min="12035" max="12035" width="8.42578125" style="438" customWidth="1"/>
    <col min="12036" max="12036" width="8" style="438" customWidth="1"/>
    <col min="12037" max="12037" width="45.42578125" style="438" customWidth="1"/>
    <col min="12038" max="12038" width="27" style="438" customWidth="1"/>
    <col min="12039" max="12039" width="13" style="438" customWidth="1"/>
    <col min="12040" max="12040" width="10.7109375" style="438" customWidth="1"/>
    <col min="12041" max="12288" width="9.140625" style="438"/>
    <col min="12289" max="12289" width="4" style="438" customWidth="1"/>
    <col min="12290" max="12290" width="5.28515625" style="438" customWidth="1"/>
    <col min="12291" max="12291" width="8.42578125" style="438" customWidth="1"/>
    <col min="12292" max="12292" width="8" style="438" customWidth="1"/>
    <col min="12293" max="12293" width="45.42578125" style="438" customWidth="1"/>
    <col min="12294" max="12294" width="27" style="438" customWidth="1"/>
    <col min="12295" max="12295" width="13" style="438" customWidth="1"/>
    <col min="12296" max="12296" width="10.7109375" style="438" customWidth="1"/>
    <col min="12297" max="12544" width="9.140625" style="438"/>
    <col min="12545" max="12545" width="4" style="438" customWidth="1"/>
    <col min="12546" max="12546" width="5.28515625" style="438" customWidth="1"/>
    <col min="12547" max="12547" width="8.42578125" style="438" customWidth="1"/>
    <col min="12548" max="12548" width="8" style="438" customWidth="1"/>
    <col min="12549" max="12549" width="45.42578125" style="438" customWidth="1"/>
    <col min="12550" max="12550" width="27" style="438" customWidth="1"/>
    <col min="12551" max="12551" width="13" style="438" customWidth="1"/>
    <col min="12552" max="12552" width="10.7109375" style="438" customWidth="1"/>
    <col min="12553" max="12800" width="9.140625" style="438"/>
    <col min="12801" max="12801" width="4" style="438" customWidth="1"/>
    <col min="12802" max="12802" width="5.28515625" style="438" customWidth="1"/>
    <col min="12803" max="12803" width="8.42578125" style="438" customWidth="1"/>
    <col min="12804" max="12804" width="8" style="438" customWidth="1"/>
    <col min="12805" max="12805" width="45.42578125" style="438" customWidth="1"/>
    <col min="12806" max="12806" width="27" style="438" customWidth="1"/>
    <col min="12807" max="12807" width="13" style="438" customWidth="1"/>
    <col min="12808" max="12808" width="10.7109375" style="438" customWidth="1"/>
    <col min="12809" max="13056" width="9.140625" style="438"/>
    <col min="13057" max="13057" width="4" style="438" customWidth="1"/>
    <col min="13058" max="13058" width="5.28515625" style="438" customWidth="1"/>
    <col min="13059" max="13059" width="8.42578125" style="438" customWidth="1"/>
    <col min="13060" max="13060" width="8" style="438" customWidth="1"/>
    <col min="13061" max="13061" width="45.42578125" style="438" customWidth="1"/>
    <col min="13062" max="13062" width="27" style="438" customWidth="1"/>
    <col min="13063" max="13063" width="13" style="438" customWidth="1"/>
    <col min="13064" max="13064" width="10.7109375" style="438" customWidth="1"/>
    <col min="13065" max="13312" width="9.140625" style="438"/>
    <col min="13313" max="13313" width="4" style="438" customWidth="1"/>
    <col min="13314" max="13314" width="5.28515625" style="438" customWidth="1"/>
    <col min="13315" max="13315" width="8.42578125" style="438" customWidth="1"/>
    <col min="13316" max="13316" width="8" style="438" customWidth="1"/>
    <col min="13317" max="13317" width="45.42578125" style="438" customWidth="1"/>
    <col min="13318" max="13318" width="27" style="438" customWidth="1"/>
    <col min="13319" max="13319" width="13" style="438" customWidth="1"/>
    <col min="13320" max="13320" width="10.7109375" style="438" customWidth="1"/>
    <col min="13321" max="13568" width="9.140625" style="438"/>
    <col min="13569" max="13569" width="4" style="438" customWidth="1"/>
    <col min="13570" max="13570" width="5.28515625" style="438" customWidth="1"/>
    <col min="13571" max="13571" width="8.42578125" style="438" customWidth="1"/>
    <col min="13572" max="13572" width="8" style="438" customWidth="1"/>
    <col min="13573" max="13573" width="45.42578125" style="438" customWidth="1"/>
    <col min="13574" max="13574" width="27" style="438" customWidth="1"/>
    <col min="13575" max="13575" width="13" style="438" customWidth="1"/>
    <col min="13576" max="13576" width="10.7109375" style="438" customWidth="1"/>
    <col min="13577" max="13824" width="9.140625" style="438"/>
    <col min="13825" max="13825" width="4" style="438" customWidth="1"/>
    <col min="13826" max="13826" width="5.28515625" style="438" customWidth="1"/>
    <col min="13827" max="13827" width="8.42578125" style="438" customWidth="1"/>
    <col min="13828" max="13828" width="8" style="438" customWidth="1"/>
    <col min="13829" max="13829" width="45.42578125" style="438" customWidth="1"/>
    <col min="13830" max="13830" width="27" style="438" customWidth="1"/>
    <col min="13831" max="13831" width="13" style="438" customWidth="1"/>
    <col min="13832" max="13832" width="10.7109375" style="438" customWidth="1"/>
    <col min="13833" max="14080" width="9.140625" style="438"/>
    <col min="14081" max="14081" width="4" style="438" customWidth="1"/>
    <col min="14082" max="14082" width="5.28515625" style="438" customWidth="1"/>
    <col min="14083" max="14083" width="8.42578125" style="438" customWidth="1"/>
    <col min="14084" max="14084" width="8" style="438" customWidth="1"/>
    <col min="14085" max="14085" width="45.42578125" style="438" customWidth="1"/>
    <col min="14086" max="14086" width="27" style="438" customWidth="1"/>
    <col min="14087" max="14087" width="13" style="438" customWidth="1"/>
    <col min="14088" max="14088" width="10.7109375" style="438" customWidth="1"/>
    <col min="14089" max="14336" width="9.140625" style="438"/>
    <col min="14337" max="14337" width="4" style="438" customWidth="1"/>
    <col min="14338" max="14338" width="5.28515625" style="438" customWidth="1"/>
    <col min="14339" max="14339" width="8.42578125" style="438" customWidth="1"/>
    <col min="14340" max="14340" width="8" style="438" customWidth="1"/>
    <col min="14341" max="14341" width="45.42578125" style="438" customWidth="1"/>
    <col min="14342" max="14342" width="27" style="438" customWidth="1"/>
    <col min="14343" max="14343" width="13" style="438" customWidth="1"/>
    <col min="14344" max="14344" width="10.7109375" style="438" customWidth="1"/>
    <col min="14345" max="14592" width="9.140625" style="438"/>
    <col min="14593" max="14593" width="4" style="438" customWidth="1"/>
    <col min="14594" max="14594" width="5.28515625" style="438" customWidth="1"/>
    <col min="14595" max="14595" width="8.42578125" style="438" customWidth="1"/>
    <col min="14596" max="14596" width="8" style="438" customWidth="1"/>
    <col min="14597" max="14597" width="45.42578125" style="438" customWidth="1"/>
    <col min="14598" max="14598" width="27" style="438" customWidth="1"/>
    <col min="14599" max="14599" width="13" style="438" customWidth="1"/>
    <col min="14600" max="14600" width="10.7109375" style="438" customWidth="1"/>
    <col min="14601" max="14848" width="9.140625" style="438"/>
    <col min="14849" max="14849" width="4" style="438" customWidth="1"/>
    <col min="14850" max="14850" width="5.28515625" style="438" customWidth="1"/>
    <col min="14851" max="14851" width="8.42578125" style="438" customWidth="1"/>
    <col min="14852" max="14852" width="8" style="438" customWidth="1"/>
    <col min="14853" max="14853" width="45.42578125" style="438" customWidth="1"/>
    <col min="14854" max="14854" width="27" style="438" customWidth="1"/>
    <col min="14855" max="14855" width="13" style="438" customWidth="1"/>
    <col min="14856" max="14856" width="10.7109375" style="438" customWidth="1"/>
    <col min="14857" max="15104" width="9.140625" style="438"/>
    <col min="15105" max="15105" width="4" style="438" customWidth="1"/>
    <col min="15106" max="15106" width="5.28515625" style="438" customWidth="1"/>
    <col min="15107" max="15107" width="8.42578125" style="438" customWidth="1"/>
    <col min="15108" max="15108" width="8" style="438" customWidth="1"/>
    <col min="15109" max="15109" width="45.42578125" style="438" customWidth="1"/>
    <col min="15110" max="15110" width="27" style="438" customWidth="1"/>
    <col min="15111" max="15111" width="13" style="438" customWidth="1"/>
    <col min="15112" max="15112" width="10.7109375" style="438" customWidth="1"/>
    <col min="15113" max="15360" width="9.140625" style="438"/>
    <col min="15361" max="15361" width="4" style="438" customWidth="1"/>
    <col min="15362" max="15362" width="5.28515625" style="438" customWidth="1"/>
    <col min="15363" max="15363" width="8.42578125" style="438" customWidth="1"/>
    <col min="15364" max="15364" width="8" style="438" customWidth="1"/>
    <col min="15365" max="15365" width="45.42578125" style="438" customWidth="1"/>
    <col min="15366" max="15366" width="27" style="438" customWidth="1"/>
    <col min="15367" max="15367" width="13" style="438" customWidth="1"/>
    <col min="15368" max="15368" width="10.7109375" style="438" customWidth="1"/>
    <col min="15369" max="15616" width="9.140625" style="438"/>
    <col min="15617" max="15617" width="4" style="438" customWidth="1"/>
    <col min="15618" max="15618" width="5.28515625" style="438" customWidth="1"/>
    <col min="15619" max="15619" width="8.42578125" style="438" customWidth="1"/>
    <col min="15620" max="15620" width="8" style="438" customWidth="1"/>
    <col min="15621" max="15621" width="45.42578125" style="438" customWidth="1"/>
    <col min="15622" max="15622" width="27" style="438" customWidth="1"/>
    <col min="15623" max="15623" width="13" style="438" customWidth="1"/>
    <col min="15624" max="15624" width="10.7109375" style="438" customWidth="1"/>
    <col min="15625" max="15872" width="9.140625" style="438"/>
    <col min="15873" max="15873" width="4" style="438" customWidth="1"/>
    <col min="15874" max="15874" width="5.28515625" style="438" customWidth="1"/>
    <col min="15875" max="15875" width="8.42578125" style="438" customWidth="1"/>
    <col min="15876" max="15876" width="8" style="438" customWidth="1"/>
    <col min="15877" max="15877" width="45.42578125" style="438" customWidth="1"/>
    <col min="15878" max="15878" width="27" style="438" customWidth="1"/>
    <col min="15879" max="15879" width="13" style="438" customWidth="1"/>
    <col min="15880" max="15880" width="10.7109375" style="438" customWidth="1"/>
    <col min="15881" max="16128" width="9.140625" style="438"/>
    <col min="16129" max="16129" width="4" style="438" customWidth="1"/>
    <col min="16130" max="16130" width="5.28515625" style="438" customWidth="1"/>
    <col min="16131" max="16131" width="8.42578125" style="438" customWidth="1"/>
    <col min="16132" max="16132" width="8" style="438" customWidth="1"/>
    <col min="16133" max="16133" width="45.42578125" style="438" customWidth="1"/>
    <col min="16134" max="16134" width="27" style="438" customWidth="1"/>
    <col min="16135" max="16135" width="13" style="438" customWidth="1"/>
    <col min="16136" max="16136" width="10.7109375" style="438" customWidth="1"/>
    <col min="16137" max="16384" width="9.140625" style="438"/>
  </cols>
  <sheetData>
    <row r="1" spans="1:8" ht="12" customHeight="1">
      <c r="F1" s="440" t="s">
        <v>401</v>
      </c>
    </row>
    <row r="2" spans="1:8" ht="12" customHeight="1">
      <c r="E2" s="441"/>
      <c r="F2" s="5" t="s">
        <v>196</v>
      </c>
    </row>
    <row r="3" spans="1:8" ht="12" customHeight="1">
      <c r="E3" s="441"/>
      <c r="F3" s="5" t="s">
        <v>1</v>
      </c>
    </row>
    <row r="4" spans="1:8" ht="12" customHeight="1">
      <c r="E4" s="441"/>
      <c r="F4" s="4" t="s">
        <v>197</v>
      </c>
    </row>
    <row r="5" spans="1:8" ht="21" customHeight="1">
      <c r="E5" s="441"/>
      <c r="F5" s="441"/>
    </row>
    <row r="6" spans="1:8" ht="15" customHeight="1">
      <c r="A6" s="752" t="s">
        <v>402</v>
      </c>
      <c r="B6" s="752"/>
      <c r="C6" s="752"/>
      <c r="D6" s="752"/>
      <c r="E6" s="752"/>
      <c r="F6" s="752"/>
    </row>
    <row r="7" spans="1:8" ht="15" customHeight="1">
      <c r="A7" s="752" t="s">
        <v>403</v>
      </c>
      <c r="B7" s="752"/>
      <c r="C7" s="752"/>
      <c r="D7" s="752"/>
      <c r="E7" s="752"/>
      <c r="F7" s="752"/>
    </row>
    <row r="8" spans="1:8" ht="13.9" customHeight="1">
      <c r="E8" s="443"/>
      <c r="F8" s="443"/>
    </row>
    <row r="9" spans="1:8" ht="20.25" customHeight="1">
      <c r="E9" s="444"/>
      <c r="F9" s="445" t="s">
        <v>3</v>
      </c>
    </row>
    <row r="10" spans="1:8" ht="19.5" customHeight="1">
      <c r="A10" s="446" t="s">
        <v>308</v>
      </c>
      <c r="B10" s="447" t="s">
        <v>208</v>
      </c>
      <c r="C10" s="447" t="s">
        <v>404</v>
      </c>
      <c r="D10" s="446" t="s">
        <v>405</v>
      </c>
      <c r="E10" s="447" t="s">
        <v>406</v>
      </c>
      <c r="F10" s="447" t="s">
        <v>407</v>
      </c>
    </row>
    <row r="11" spans="1:8" s="450" customFormat="1" ht="9.75" customHeight="1">
      <c r="A11" s="448">
        <v>1</v>
      </c>
      <c r="B11" s="448">
        <v>2</v>
      </c>
      <c r="C11" s="448">
        <v>3</v>
      </c>
      <c r="D11" s="449">
        <v>4</v>
      </c>
      <c r="E11" s="448">
        <v>5</v>
      </c>
      <c r="F11" s="448">
        <v>6</v>
      </c>
    </row>
    <row r="12" spans="1:8" ht="18" customHeight="1">
      <c r="A12" s="451" t="s">
        <v>408</v>
      </c>
      <c r="B12" s="452"/>
      <c r="C12" s="452"/>
      <c r="D12" s="453"/>
      <c r="E12" s="452"/>
      <c r="F12" s="454"/>
    </row>
    <row r="13" spans="1:8" ht="15" customHeight="1">
      <c r="A13" s="455">
        <v>1</v>
      </c>
      <c r="B13" s="455">
        <v>801</v>
      </c>
      <c r="C13" s="455">
        <v>80104</v>
      </c>
      <c r="D13" s="455">
        <v>2310</v>
      </c>
      <c r="E13" s="456" t="s">
        <v>117</v>
      </c>
      <c r="F13" s="457">
        <v>500000</v>
      </c>
      <c r="H13" s="458"/>
    </row>
    <row r="14" spans="1:8" ht="16.5" customHeight="1">
      <c r="A14" s="455">
        <v>2</v>
      </c>
      <c r="B14" s="459">
        <v>851</v>
      </c>
      <c r="C14" s="459">
        <v>85149</v>
      </c>
      <c r="D14" s="460">
        <v>2780</v>
      </c>
      <c r="E14" s="456" t="s">
        <v>409</v>
      </c>
      <c r="F14" s="457">
        <v>21000</v>
      </c>
      <c r="H14" s="458"/>
    </row>
    <row r="15" spans="1:8" ht="24" customHeight="1">
      <c r="A15" s="459">
        <v>3</v>
      </c>
      <c r="B15" s="461">
        <v>851</v>
      </c>
      <c r="C15" s="461">
        <v>85154</v>
      </c>
      <c r="D15" s="461">
        <v>2330</v>
      </c>
      <c r="E15" s="456" t="s">
        <v>410</v>
      </c>
      <c r="F15" s="457">
        <v>5000</v>
      </c>
    </row>
    <row r="16" spans="1:8" ht="22.5" customHeight="1">
      <c r="A16" s="459">
        <v>4</v>
      </c>
      <c r="B16" s="461">
        <v>851</v>
      </c>
      <c r="C16" s="461">
        <v>85154</v>
      </c>
      <c r="D16" s="461">
        <v>2800</v>
      </c>
      <c r="E16" s="456" t="s">
        <v>411</v>
      </c>
      <c r="F16" s="457">
        <f>0+100000</f>
        <v>100000</v>
      </c>
    </row>
    <row r="17" spans="1:6" ht="14.25" customHeight="1">
      <c r="A17" s="459">
        <v>5</v>
      </c>
      <c r="B17" s="460">
        <v>853</v>
      </c>
      <c r="C17" s="460">
        <v>85333</v>
      </c>
      <c r="D17" s="460">
        <v>2320</v>
      </c>
      <c r="E17" s="462" t="s">
        <v>412</v>
      </c>
      <c r="F17" s="457">
        <f>4745993+137771</f>
        <v>4883764</v>
      </c>
    </row>
    <row r="18" spans="1:6" ht="24" customHeight="1">
      <c r="A18" s="463">
        <v>6</v>
      </c>
      <c r="B18" s="464">
        <v>853</v>
      </c>
      <c r="C18" s="465">
        <v>85395</v>
      </c>
      <c r="D18" s="466">
        <v>2800</v>
      </c>
      <c r="E18" s="467" t="s">
        <v>413</v>
      </c>
      <c r="F18" s="457">
        <v>90000</v>
      </c>
    </row>
    <row r="19" spans="1:6" ht="16.5" customHeight="1">
      <c r="A19" s="459">
        <v>7</v>
      </c>
      <c r="B19" s="461">
        <v>921</v>
      </c>
      <c r="C19" s="461">
        <v>92110</v>
      </c>
      <c r="D19" s="466">
        <v>2800</v>
      </c>
      <c r="E19" s="462" t="s">
        <v>414</v>
      </c>
      <c r="F19" s="457">
        <f>F20</f>
        <v>15000</v>
      </c>
    </row>
    <row r="20" spans="1:6" ht="12.75" customHeight="1">
      <c r="A20" s="468"/>
      <c r="B20" s="469"/>
      <c r="C20" s="470"/>
      <c r="D20" s="471"/>
      <c r="E20" s="472" t="s">
        <v>415</v>
      </c>
      <c r="F20" s="473">
        <v>15000</v>
      </c>
    </row>
    <row r="21" spans="1:6" ht="16.899999999999999" customHeight="1">
      <c r="A21" s="459">
        <v>8</v>
      </c>
      <c r="B21" s="461">
        <v>921</v>
      </c>
      <c r="C21" s="461">
        <v>92110</v>
      </c>
      <c r="D21" s="461">
        <v>6220</v>
      </c>
      <c r="E21" s="462" t="s">
        <v>416</v>
      </c>
      <c r="F21" s="457">
        <f>F22</f>
        <v>120000</v>
      </c>
    </row>
    <row r="22" spans="1:6" s="474" customFormat="1" ht="12.75" customHeight="1">
      <c r="A22" s="468"/>
      <c r="B22" s="469"/>
      <c r="C22" s="470"/>
      <c r="D22" s="471"/>
      <c r="E22" s="472" t="s">
        <v>415</v>
      </c>
      <c r="F22" s="473">
        <f>100000+10000+10000</f>
        <v>120000</v>
      </c>
    </row>
    <row r="23" spans="1:6" ht="15.75" customHeight="1">
      <c r="A23" s="455">
        <v>9</v>
      </c>
      <c r="B23" s="461">
        <v>921</v>
      </c>
      <c r="C23" s="461">
        <v>92113</v>
      </c>
      <c r="D23" s="455">
        <v>2800</v>
      </c>
      <c r="E23" s="475" t="s">
        <v>417</v>
      </c>
      <c r="F23" s="476">
        <f>F24</f>
        <v>215000</v>
      </c>
    </row>
    <row r="24" spans="1:6" s="474" customFormat="1" ht="12.75" customHeight="1">
      <c r="A24" s="477"/>
      <c r="B24" s="478"/>
      <c r="C24" s="479"/>
      <c r="D24" s="480"/>
      <c r="E24" s="481" t="s">
        <v>418</v>
      </c>
      <c r="F24" s="482">
        <f>200000+15000</f>
        <v>215000</v>
      </c>
    </row>
    <row r="25" spans="1:6" s="474" customFormat="1" ht="16.899999999999999" customHeight="1">
      <c r="A25" s="455">
        <v>10</v>
      </c>
      <c r="B25" s="461">
        <v>921</v>
      </c>
      <c r="C25" s="461">
        <v>92113</v>
      </c>
      <c r="D25" s="461">
        <v>6220</v>
      </c>
      <c r="E25" s="462" t="s">
        <v>419</v>
      </c>
      <c r="F25" s="457">
        <f>F26</f>
        <v>300000</v>
      </c>
    </row>
    <row r="26" spans="1:6" s="474" customFormat="1" ht="12.75" customHeight="1">
      <c r="A26" s="477"/>
      <c r="B26" s="478"/>
      <c r="C26" s="478"/>
      <c r="D26" s="483"/>
      <c r="E26" s="484" t="s">
        <v>420</v>
      </c>
      <c r="F26" s="485">
        <v>300000</v>
      </c>
    </row>
    <row r="27" spans="1:6" ht="16.899999999999999" customHeight="1">
      <c r="A27" s="455">
        <v>11</v>
      </c>
      <c r="B27" s="461">
        <v>921</v>
      </c>
      <c r="C27" s="461">
        <v>92116</v>
      </c>
      <c r="D27" s="461">
        <v>2800</v>
      </c>
      <c r="E27" s="462" t="s">
        <v>421</v>
      </c>
      <c r="F27" s="457">
        <f>F28</f>
        <v>50000</v>
      </c>
    </row>
    <row r="28" spans="1:6" s="474" customFormat="1" ht="12.75" customHeight="1">
      <c r="A28" s="477"/>
      <c r="B28" s="478"/>
      <c r="C28" s="478"/>
      <c r="D28" s="483"/>
      <c r="E28" s="484" t="s">
        <v>422</v>
      </c>
      <c r="F28" s="485">
        <v>50000</v>
      </c>
    </row>
    <row r="29" spans="1:6" ht="17.25" customHeight="1">
      <c r="A29" s="736"/>
      <c r="B29" s="737"/>
      <c r="C29" s="737"/>
      <c r="D29" s="738"/>
      <c r="E29" s="739" t="s">
        <v>423</v>
      </c>
      <c r="F29" s="740">
        <f>SUM(F13,F14,F15,F16,F17,F18:F19,F21,F23,F25,F27)</f>
        <v>6299764</v>
      </c>
    </row>
    <row r="30" spans="1:6" ht="15.75" customHeight="1">
      <c r="A30" s="451" t="s">
        <v>424</v>
      </c>
      <c r="B30" s="452"/>
      <c r="C30" s="452"/>
      <c r="D30" s="453"/>
      <c r="E30" s="452"/>
      <c r="F30" s="454"/>
    </row>
    <row r="31" spans="1:6" ht="16.899999999999999" customHeight="1">
      <c r="A31" s="455">
        <v>1</v>
      </c>
      <c r="B31" s="461">
        <v>853</v>
      </c>
      <c r="C31" s="461">
        <v>85395</v>
      </c>
      <c r="D31" s="461">
        <v>2510</v>
      </c>
      <c r="E31" s="462" t="s">
        <v>41</v>
      </c>
      <c r="F31" s="457">
        <f>F32</f>
        <v>1186180</v>
      </c>
    </row>
    <row r="32" spans="1:6" s="474" customFormat="1" ht="12.75" customHeight="1">
      <c r="A32" s="477"/>
      <c r="B32" s="478"/>
      <c r="C32" s="479"/>
      <c r="D32" s="480"/>
      <c r="E32" s="486" t="s">
        <v>425</v>
      </c>
      <c r="F32" s="487">
        <f>1186180</f>
        <v>1186180</v>
      </c>
    </row>
    <row r="33" spans="1:6" ht="16.899999999999999" customHeight="1">
      <c r="A33" s="455">
        <v>2</v>
      </c>
      <c r="B33" s="461">
        <v>921</v>
      </c>
      <c r="C33" s="461">
        <v>92110</v>
      </c>
      <c r="D33" s="461">
        <v>2480</v>
      </c>
      <c r="E33" s="462" t="s">
        <v>183</v>
      </c>
      <c r="F33" s="488">
        <f>F34</f>
        <v>1243891.2</v>
      </c>
    </row>
    <row r="34" spans="1:6" s="474" customFormat="1" ht="12.75" customHeight="1">
      <c r="A34" s="477"/>
      <c r="B34" s="478"/>
      <c r="C34" s="479"/>
      <c r="D34" s="489"/>
      <c r="E34" s="490" t="s">
        <v>415</v>
      </c>
      <c r="F34" s="487">
        <f>1200000+43891.2</f>
        <v>1243891.2</v>
      </c>
    </row>
    <row r="35" spans="1:6" ht="16.899999999999999" customHeight="1">
      <c r="A35" s="455">
        <v>3</v>
      </c>
      <c r="B35" s="461">
        <v>921</v>
      </c>
      <c r="C35" s="461">
        <v>92113</v>
      </c>
      <c r="D35" s="461">
        <v>2480</v>
      </c>
      <c r="E35" s="462" t="s">
        <v>417</v>
      </c>
      <c r="F35" s="488">
        <f>F36</f>
        <v>9607800</v>
      </c>
    </row>
    <row r="36" spans="1:6" s="474" customFormat="1" ht="12" customHeight="1">
      <c r="A36" s="491"/>
      <c r="B36" s="479"/>
      <c r="C36" s="479"/>
      <c r="D36" s="479"/>
      <c r="E36" s="492" t="s">
        <v>420</v>
      </c>
      <c r="F36" s="493">
        <f>9607800</f>
        <v>9607800</v>
      </c>
    </row>
    <row r="37" spans="1:6" ht="16.899999999999999" customHeight="1">
      <c r="A37" s="455">
        <v>4</v>
      </c>
      <c r="B37" s="461">
        <v>921</v>
      </c>
      <c r="C37" s="461">
        <v>92114</v>
      </c>
      <c r="D37" s="461">
        <v>2480</v>
      </c>
      <c r="E37" s="462" t="s">
        <v>426</v>
      </c>
      <c r="F37" s="488">
        <f>F38</f>
        <v>2041019.92</v>
      </c>
    </row>
    <row r="38" spans="1:6" s="474" customFormat="1" ht="12.75" customHeight="1">
      <c r="A38" s="477"/>
      <c r="B38" s="478"/>
      <c r="C38" s="478"/>
      <c r="D38" s="478"/>
      <c r="E38" s="492" t="s">
        <v>427</v>
      </c>
      <c r="F38" s="487">
        <f>1996462+44557.92</f>
        <v>2041019.92</v>
      </c>
    </row>
    <row r="39" spans="1:6" ht="16.899999999999999" customHeight="1">
      <c r="A39" s="455">
        <v>5</v>
      </c>
      <c r="B39" s="461">
        <v>921</v>
      </c>
      <c r="C39" s="461">
        <v>92116</v>
      </c>
      <c r="D39" s="461">
        <v>2480</v>
      </c>
      <c r="E39" s="462" t="s">
        <v>421</v>
      </c>
      <c r="F39" s="457">
        <f>F40</f>
        <v>6085780.96</v>
      </c>
    </row>
    <row r="40" spans="1:6" s="474" customFormat="1" ht="12.75" customHeight="1">
      <c r="A40" s="477"/>
      <c r="B40" s="494"/>
      <c r="C40" s="494"/>
      <c r="D40" s="483"/>
      <c r="E40" s="492" t="s">
        <v>422</v>
      </c>
      <c r="F40" s="487">
        <f>5900218+185562.96</f>
        <v>6085780.96</v>
      </c>
    </row>
    <row r="41" spans="1:6" ht="18" customHeight="1">
      <c r="A41" s="736"/>
      <c r="B41" s="737"/>
      <c r="C41" s="737"/>
      <c r="D41" s="738"/>
      <c r="E41" s="739" t="s">
        <v>423</v>
      </c>
      <c r="F41" s="740">
        <f>SUM(F31,F33,F35,F37,F39)</f>
        <v>20164672.079999998</v>
      </c>
    </row>
    <row r="42" spans="1:6" ht="24.75" customHeight="1">
      <c r="A42" s="451"/>
      <c r="B42" s="741"/>
      <c r="C42" s="741"/>
      <c r="D42" s="742"/>
      <c r="E42" s="743" t="s">
        <v>428</v>
      </c>
      <c r="F42" s="669">
        <f>SUM(F29,F41)</f>
        <v>26464436.079999998</v>
      </c>
    </row>
    <row r="44" spans="1:6">
      <c r="A44" s="744"/>
      <c r="F44" s="458"/>
    </row>
    <row r="45" spans="1:6">
      <c r="F45" s="458"/>
    </row>
  </sheetData>
  <mergeCells count="2">
    <mergeCell ref="A6:F6"/>
    <mergeCell ref="A7:F7"/>
  </mergeCells>
  <printOptions horizontalCentered="1"/>
  <pageMargins left="0.59055118110236227" right="0.59055118110236227" top="0.74803149606299213" bottom="0.62992125984251968" header="0.31496062992125984" footer="0.31496062992125984"/>
  <pageSetup paperSize="9" scale="91" firstPageNumber="47" orientation="portrait" useFirstPageNumber="1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462832-0F53-4BB9-9EA9-A9C9456FB6E8}">
  <sheetPr>
    <tabColor rgb="FF3399FF"/>
  </sheetPr>
  <dimension ref="A1:H169"/>
  <sheetViews>
    <sheetView zoomScale="130" zoomScaleNormal="130" workbookViewId="0"/>
  </sheetViews>
  <sheetFormatPr defaultRowHeight="12"/>
  <cols>
    <col min="1" max="1" width="4.42578125" style="438" customWidth="1"/>
    <col min="2" max="2" width="5.7109375" style="438" customWidth="1"/>
    <col min="3" max="3" width="8.42578125" style="438" customWidth="1"/>
    <col min="4" max="4" width="6.5703125" style="495" customWidth="1"/>
    <col min="5" max="5" width="47.42578125" style="438" customWidth="1"/>
    <col min="6" max="6" width="19.5703125" style="438" customWidth="1"/>
    <col min="7" max="7" width="9.140625" style="438" customWidth="1"/>
    <col min="8" max="8" width="12.28515625" style="438" customWidth="1"/>
    <col min="9" max="256" width="9.140625" style="438"/>
    <col min="257" max="257" width="4.42578125" style="438" customWidth="1"/>
    <col min="258" max="258" width="5.7109375" style="438" customWidth="1"/>
    <col min="259" max="259" width="8.42578125" style="438" customWidth="1"/>
    <col min="260" max="260" width="6.5703125" style="438" customWidth="1"/>
    <col min="261" max="261" width="47.42578125" style="438" customWidth="1"/>
    <col min="262" max="262" width="21.42578125" style="438" customWidth="1"/>
    <col min="263" max="263" width="9.140625" style="438"/>
    <col min="264" max="264" width="12.28515625" style="438" customWidth="1"/>
    <col min="265" max="512" width="9.140625" style="438"/>
    <col min="513" max="513" width="4.42578125" style="438" customWidth="1"/>
    <col min="514" max="514" width="5.7109375" style="438" customWidth="1"/>
    <col min="515" max="515" width="8.42578125" style="438" customWidth="1"/>
    <col min="516" max="516" width="6.5703125" style="438" customWidth="1"/>
    <col min="517" max="517" width="47.42578125" style="438" customWidth="1"/>
    <col min="518" max="518" width="21.42578125" style="438" customWidth="1"/>
    <col min="519" max="519" width="9.140625" style="438"/>
    <col min="520" max="520" width="12.28515625" style="438" customWidth="1"/>
    <col min="521" max="768" width="9.140625" style="438"/>
    <col min="769" max="769" width="4.42578125" style="438" customWidth="1"/>
    <col min="770" max="770" width="5.7109375" style="438" customWidth="1"/>
    <col min="771" max="771" width="8.42578125" style="438" customWidth="1"/>
    <col min="772" max="772" width="6.5703125" style="438" customWidth="1"/>
    <col min="773" max="773" width="47.42578125" style="438" customWidth="1"/>
    <col min="774" max="774" width="21.42578125" style="438" customWidth="1"/>
    <col min="775" max="775" width="9.140625" style="438"/>
    <col min="776" max="776" width="12.28515625" style="438" customWidth="1"/>
    <col min="777" max="1024" width="9.140625" style="438"/>
    <col min="1025" max="1025" width="4.42578125" style="438" customWidth="1"/>
    <col min="1026" max="1026" width="5.7109375" style="438" customWidth="1"/>
    <col min="1027" max="1027" width="8.42578125" style="438" customWidth="1"/>
    <col min="1028" max="1028" width="6.5703125" style="438" customWidth="1"/>
    <col min="1029" max="1029" width="47.42578125" style="438" customWidth="1"/>
    <col min="1030" max="1030" width="21.42578125" style="438" customWidth="1"/>
    <col min="1031" max="1031" width="9.140625" style="438"/>
    <col min="1032" max="1032" width="12.28515625" style="438" customWidth="1"/>
    <col min="1033" max="1280" width="9.140625" style="438"/>
    <col min="1281" max="1281" width="4.42578125" style="438" customWidth="1"/>
    <col min="1282" max="1282" width="5.7109375" style="438" customWidth="1"/>
    <col min="1283" max="1283" width="8.42578125" style="438" customWidth="1"/>
    <col min="1284" max="1284" width="6.5703125" style="438" customWidth="1"/>
    <col min="1285" max="1285" width="47.42578125" style="438" customWidth="1"/>
    <col min="1286" max="1286" width="21.42578125" style="438" customWidth="1"/>
    <col min="1287" max="1287" width="9.140625" style="438"/>
    <col min="1288" max="1288" width="12.28515625" style="438" customWidth="1"/>
    <col min="1289" max="1536" width="9.140625" style="438"/>
    <col min="1537" max="1537" width="4.42578125" style="438" customWidth="1"/>
    <col min="1538" max="1538" width="5.7109375" style="438" customWidth="1"/>
    <col min="1539" max="1539" width="8.42578125" style="438" customWidth="1"/>
    <col min="1540" max="1540" width="6.5703125" style="438" customWidth="1"/>
    <col min="1541" max="1541" width="47.42578125" style="438" customWidth="1"/>
    <col min="1542" max="1542" width="21.42578125" style="438" customWidth="1"/>
    <col min="1543" max="1543" width="9.140625" style="438"/>
    <col min="1544" max="1544" width="12.28515625" style="438" customWidth="1"/>
    <col min="1545" max="1792" width="9.140625" style="438"/>
    <col min="1793" max="1793" width="4.42578125" style="438" customWidth="1"/>
    <col min="1794" max="1794" width="5.7109375" style="438" customWidth="1"/>
    <col min="1795" max="1795" width="8.42578125" style="438" customWidth="1"/>
    <col min="1796" max="1796" width="6.5703125" style="438" customWidth="1"/>
    <col min="1797" max="1797" width="47.42578125" style="438" customWidth="1"/>
    <col min="1798" max="1798" width="21.42578125" style="438" customWidth="1"/>
    <col min="1799" max="1799" width="9.140625" style="438"/>
    <col min="1800" max="1800" width="12.28515625" style="438" customWidth="1"/>
    <col min="1801" max="2048" width="9.140625" style="438"/>
    <col min="2049" max="2049" width="4.42578125" style="438" customWidth="1"/>
    <col min="2050" max="2050" width="5.7109375" style="438" customWidth="1"/>
    <col min="2051" max="2051" width="8.42578125" style="438" customWidth="1"/>
    <col min="2052" max="2052" width="6.5703125" style="438" customWidth="1"/>
    <col min="2053" max="2053" width="47.42578125" style="438" customWidth="1"/>
    <col min="2054" max="2054" width="21.42578125" style="438" customWidth="1"/>
    <col min="2055" max="2055" width="9.140625" style="438"/>
    <col min="2056" max="2056" width="12.28515625" style="438" customWidth="1"/>
    <col min="2057" max="2304" width="9.140625" style="438"/>
    <col min="2305" max="2305" width="4.42578125" style="438" customWidth="1"/>
    <col min="2306" max="2306" width="5.7109375" style="438" customWidth="1"/>
    <col min="2307" max="2307" width="8.42578125" style="438" customWidth="1"/>
    <col min="2308" max="2308" width="6.5703125" style="438" customWidth="1"/>
    <col min="2309" max="2309" width="47.42578125" style="438" customWidth="1"/>
    <col min="2310" max="2310" width="21.42578125" style="438" customWidth="1"/>
    <col min="2311" max="2311" width="9.140625" style="438"/>
    <col min="2312" max="2312" width="12.28515625" style="438" customWidth="1"/>
    <col min="2313" max="2560" width="9.140625" style="438"/>
    <col min="2561" max="2561" width="4.42578125" style="438" customWidth="1"/>
    <col min="2562" max="2562" width="5.7109375" style="438" customWidth="1"/>
    <col min="2563" max="2563" width="8.42578125" style="438" customWidth="1"/>
    <col min="2564" max="2564" width="6.5703125" style="438" customWidth="1"/>
    <col min="2565" max="2565" width="47.42578125" style="438" customWidth="1"/>
    <col min="2566" max="2566" width="21.42578125" style="438" customWidth="1"/>
    <col min="2567" max="2567" width="9.140625" style="438"/>
    <col min="2568" max="2568" width="12.28515625" style="438" customWidth="1"/>
    <col min="2569" max="2816" width="9.140625" style="438"/>
    <col min="2817" max="2817" width="4.42578125" style="438" customWidth="1"/>
    <col min="2818" max="2818" width="5.7109375" style="438" customWidth="1"/>
    <col min="2819" max="2819" width="8.42578125" style="438" customWidth="1"/>
    <col min="2820" max="2820" width="6.5703125" style="438" customWidth="1"/>
    <col min="2821" max="2821" width="47.42578125" style="438" customWidth="1"/>
    <col min="2822" max="2822" width="21.42578125" style="438" customWidth="1"/>
    <col min="2823" max="2823" width="9.140625" style="438"/>
    <col min="2824" max="2824" width="12.28515625" style="438" customWidth="1"/>
    <col min="2825" max="3072" width="9.140625" style="438"/>
    <col min="3073" max="3073" width="4.42578125" style="438" customWidth="1"/>
    <col min="3074" max="3074" width="5.7109375" style="438" customWidth="1"/>
    <col min="3075" max="3075" width="8.42578125" style="438" customWidth="1"/>
    <col min="3076" max="3076" width="6.5703125" style="438" customWidth="1"/>
    <col min="3077" max="3077" width="47.42578125" style="438" customWidth="1"/>
    <col min="3078" max="3078" width="21.42578125" style="438" customWidth="1"/>
    <col min="3079" max="3079" width="9.140625" style="438"/>
    <col min="3080" max="3080" width="12.28515625" style="438" customWidth="1"/>
    <col min="3081" max="3328" width="9.140625" style="438"/>
    <col min="3329" max="3329" width="4.42578125" style="438" customWidth="1"/>
    <col min="3330" max="3330" width="5.7109375" style="438" customWidth="1"/>
    <col min="3331" max="3331" width="8.42578125" style="438" customWidth="1"/>
    <col min="3332" max="3332" width="6.5703125" style="438" customWidth="1"/>
    <col min="3333" max="3333" width="47.42578125" style="438" customWidth="1"/>
    <col min="3334" max="3334" width="21.42578125" style="438" customWidth="1"/>
    <col min="3335" max="3335" width="9.140625" style="438"/>
    <col min="3336" max="3336" width="12.28515625" style="438" customWidth="1"/>
    <col min="3337" max="3584" width="9.140625" style="438"/>
    <col min="3585" max="3585" width="4.42578125" style="438" customWidth="1"/>
    <col min="3586" max="3586" width="5.7109375" style="438" customWidth="1"/>
    <col min="3587" max="3587" width="8.42578125" style="438" customWidth="1"/>
    <col min="3588" max="3588" width="6.5703125" style="438" customWidth="1"/>
    <col min="3589" max="3589" width="47.42578125" style="438" customWidth="1"/>
    <col min="3590" max="3590" width="21.42578125" style="438" customWidth="1"/>
    <col min="3591" max="3591" width="9.140625" style="438"/>
    <col min="3592" max="3592" width="12.28515625" style="438" customWidth="1"/>
    <col min="3593" max="3840" width="9.140625" style="438"/>
    <col min="3841" max="3841" width="4.42578125" style="438" customWidth="1"/>
    <col min="3842" max="3842" width="5.7109375" style="438" customWidth="1"/>
    <col min="3843" max="3843" width="8.42578125" style="438" customWidth="1"/>
    <col min="3844" max="3844" width="6.5703125" style="438" customWidth="1"/>
    <col min="3845" max="3845" width="47.42578125" style="438" customWidth="1"/>
    <col min="3846" max="3846" width="21.42578125" style="438" customWidth="1"/>
    <col min="3847" max="3847" width="9.140625" style="438"/>
    <col min="3848" max="3848" width="12.28515625" style="438" customWidth="1"/>
    <col min="3849" max="4096" width="9.140625" style="438"/>
    <col min="4097" max="4097" width="4.42578125" style="438" customWidth="1"/>
    <col min="4098" max="4098" width="5.7109375" style="438" customWidth="1"/>
    <col min="4099" max="4099" width="8.42578125" style="438" customWidth="1"/>
    <col min="4100" max="4100" width="6.5703125" style="438" customWidth="1"/>
    <col min="4101" max="4101" width="47.42578125" style="438" customWidth="1"/>
    <col min="4102" max="4102" width="21.42578125" style="438" customWidth="1"/>
    <col min="4103" max="4103" width="9.140625" style="438"/>
    <col min="4104" max="4104" width="12.28515625" style="438" customWidth="1"/>
    <col min="4105" max="4352" width="9.140625" style="438"/>
    <col min="4353" max="4353" width="4.42578125" style="438" customWidth="1"/>
    <col min="4354" max="4354" width="5.7109375" style="438" customWidth="1"/>
    <col min="4355" max="4355" width="8.42578125" style="438" customWidth="1"/>
    <col min="4356" max="4356" width="6.5703125" style="438" customWidth="1"/>
    <col min="4357" max="4357" width="47.42578125" style="438" customWidth="1"/>
    <col min="4358" max="4358" width="21.42578125" style="438" customWidth="1"/>
    <col min="4359" max="4359" width="9.140625" style="438"/>
    <col min="4360" max="4360" width="12.28515625" style="438" customWidth="1"/>
    <col min="4361" max="4608" width="9.140625" style="438"/>
    <col min="4609" max="4609" width="4.42578125" style="438" customWidth="1"/>
    <col min="4610" max="4610" width="5.7109375" style="438" customWidth="1"/>
    <col min="4611" max="4611" width="8.42578125" style="438" customWidth="1"/>
    <col min="4612" max="4612" width="6.5703125" style="438" customWidth="1"/>
    <col min="4613" max="4613" width="47.42578125" style="438" customWidth="1"/>
    <col min="4614" max="4614" width="21.42578125" style="438" customWidth="1"/>
    <col min="4615" max="4615" width="9.140625" style="438"/>
    <col min="4616" max="4616" width="12.28515625" style="438" customWidth="1"/>
    <col min="4617" max="4864" width="9.140625" style="438"/>
    <col min="4865" max="4865" width="4.42578125" style="438" customWidth="1"/>
    <col min="4866" max="4866" width="5.7109375" style="438" customWidth="1"/>
    <col min="4867" max="4867" width="8.42578125" style="438" customWidth="1"/>
    <col min="4868" max="4868" width="6.5703125" style="438" customWidth="1"/>
    <col min="4869" max="4869" width="47.42578125" style="438" customWidth="1"/>
    <col min="4870" max="4870" width="21.42578125" style="438" customWidth="1"/>
    <col min="4871" max="4871" width="9.140625" style="438"/>
    <col min="4872" max="4872" width="12.28515625" style="438" customWidth="1"/>
    <col min="4873" max="5120" width="9.140625" style="438"/>
    <col min="5121" max="5121" width="4.42578125" style="438" customWidth="1"/>
    <col min="5122" max="5122" width="5.7109375" style="438" customWidth="1"/>
    <col min="5123" max="5123" width="8.42578125" style="438" customWidth="1"/>
    <col min="5124" max="5124" width="6.5703125" style="438" customWidth="1"/>
    <col min="5125" max="5125" width="47.42578125" style="438" customWidth="1"/>
    <col min="5126" max="5126" width="21.42578125" style="438" customWidth="1"/>
    <col min="5127" max="5127" width="9.140625" style="438"/>
    <col min="5128" max="5128" width="12.28515625" style="438" customWidth="1"/>
    <col min="5129" max="5376" width="9.140625" style="438"/>
    <col min="5377" max="5377" width="4.42578125" style="438" customWidth="1"/>
    <col min="5378" max="5378" width="5.7109375" style="438" customWidth="1"/>
    <col min="5379" max="5379" width="8.42578125" style="438" customWidth="1"/>
    <col min="5380" max="5380" width="6.5703125" style="438" customWidth="1"/>
    <col min="5381" max="5381" width="47.42578125" style="438" customWidth="1"/>
    <col min="5382" max="5382" width="21.42578125" style="438" customWidth="1"/>
    <col min="5383" max="5383" width="9.140625" style="438"/>
    <col min="5384" max="5384" width="12.28515625" style="438" customWidth="1"/>
    <col min="5385" max="5632" width="9.140625" style="438"/>
    <col min="5633" max="5633" width="4.42578125" style="438" customWidth="1"/>
    <col min="5634" max="5634" width="5.7109375" style="438" customWidth="1"/>
    <col min="5635" max="5635" width="8.42578125" style="438" customWidth="1"/>
    <col min="5636" max="5636" width="6.5703125" style="438" customWidth="1"/>
    <col min="5637" max="5637" width="47.42578125" style="438" customWidth="1"/>
    <col min="5638" max="5638" width="21.42578125" style="438" customWidth="1"/>
    <col min="5639" max="5639" width="9.140625" style="438"/>
    <col min="5640" max="5640" width="12.28515625" style="438" customWidth="1"/>
    <col min="5641" max="5888" width="9.140625" style="438"/>
    <col min="5889" max="5889" width="4.42578125" style="438" customWidth="1"/>
    <col min="5890" max="5890" width="5.7109375" style="438" customWidth="1"/>
    <col min="5891" max="5891" width="8.42578125" style="438" customWidth="1"/>
    <col min="5892" max="5892" width="6.5703125" style="438" customWidth="1"/>
    <col min="5893" max="5893" width="47.42578125" style="438" customWidth="1"/>
    <col min="5894" max="5894" width="21.42578125" style="438" customWidth="1"/>
    <col min="5895" max="5895" width="9.140625" style="438"/>
    <col min="5896" max="5896" width="12.28515625" style="438" customWidth="1"/>
    <col min="5897" max="6144" width="9.140625" style="438"/>
    <col min="6145" max="6145" width="4.42578125" style="438" customWidth="1"/>
    <col min="6146" max="6146" width="5.7109375" style="438" customWidth="1"/>
    <col min="6147" max="6147" width="8.42578125" style="438" customWidth="1"/>
    <col min="6148" max="6148" width="6.5703125" style="438" customWidth="1"/>
    <col min="6149" max="6149" width="47.42578125" style="438" customWidth="1"/>
    <col min="6150" max="6150" width="21.42578125" style="438" customWidth="1"/>
    <col min="6151" max="6151" width="9.140625" style="438"/>
    <col min="6152" max="6152" width="12.28515625" style="438" customWidth="1"/>
    <col min="6153" max="6400" width="9.140625" style="438"/>
    <col min="6401" max="6401" width="4.42578125" style="438" customWidth="1"/>
    <col min="6402" max="6402" width="5.7109375" style="438" customWidth="1"/>
    <col min="6403" max="6403" width="8.42578125" style="438" customWidth="1"/>
    <col min="6404" max="6404" width="6.5703125" style="438" customWidth="1"/>
    <col min="6405" max="6405" width="47.42578125" style="438" customWidth="1"/>
    <col min="6406" max="6406" width="21.42578125" style="438" customWidth="1"/>
    <col min="6407" max="6407" width="9.140625" style="438"/>
    <col min="6408" max="6408" width="12.28515625" style="438" customWidth="1"/>
    <col min="6409" max="6656" width="9.140625" style="438"/>
    <col min="6657" max="6657" width="4.42578125" style="438" customWidth="1"/>
    <col min="6658" max="6658" width="5.7109375" style="438" customWidth="1"/>
    <col min="6659" max="6659" width="8.42578125" style="438" customWidth="1"/>
    <col min="6660" max="6660" width="6.5703125" style="438" customWidth="1"/>
    <col min="6661" max="6661" width="47.42578125" style="438" customWidth="1"/>
    <col min="6662" max="6662" width="21.42578125" style="438" customWidth="1"/>
    <col min="6663" max="6663" width="9.140625" style="438"/>
    <col min="6664" max="6664" width="12.28515625" style="438" customWidth="1"/>
    <col min="6665" max="6912" width="9.140625" style="438"/>
    <col min="6913" max="6913" width="4.42578125" style="438" customWidth="1"/>
    <col min="6914" max="6914" width="5.7109375" style="438" customWidth="1"/>
    <col min="6915" max="6915" width="8.42578125" style="438" customWidth="1"/>
    <col min="6916" max="6916" width="6.5703125" style="438" customWidth="1"/>
    <col min="6917" max="6917" width="47.42578125" style="438" customWidth="1"/>
    <col min="6918" max="6918" width="21.42578125" style="438" customWidth="1"/>
    <col min="6919" max="6919" width="9.140625" style="438"/>
    <col min="6920" max="6920" width="12.28515625" style="438" customWidth="1"/>
    <col min="6921" max="7168" width="9.140625" style="438"/>
    <col min="7169" max="7169" width="4.42578125" style="438" customWidth="1"/>
    <col min="7170" max="7170" width="5.7109375" style="438" customWidth="1"/>
    <col min="7171" max="7171" width="8.42578125" style="438" customWidth="1"/>
    <col min="7172" max="7172" width="6.5703125" style="438" customWidth="1"/>
    <col min="7173" max="7173" width="47.42578125" style="438" customWidth="1"/>
    <col min="7174" max="7174" width="21.42578125" style="438" customWidth="1"/>
    <col min="7175" max="7175" width="9.140625" style="438"/>
    <col min="7176" max="7176" width="12.28515625" style="438" customWidth="1"/>
    <col min="7177" max="7424" width="9.140625" style="438"/>
    <col min="7425" max="7425" width="4.42578125" style="438" customWidth="1"/>
    <col min="7426" max="7426" width="5.7109375" style="438" customWidth="1"/>
    <col min="7427" max="7427" width="8.42578125" style="438" customWidth="1"/>
    <col min="7428" max="7428" width="6.5703125" style="438" customWidth="1"/>
    <col min="7429" max="7429" width="47.42578125" style="438" customWidth="1"/>
    <col min="7430" max="7430" width="21.42578125" style="438" customWidth="1"/>
    <col min="7431" max="7431" width="9.140625" style="438"/>
    <col min="7432" max="7432" width="12.28515625" style="438" customWidth="1"/>
    <col min="7433" max="7680" width="9.140625" style="438"/>
    <col min="7681" max="7681" width="4.42578125" style="438" customWidth="1"/>
    <col min="7682" max="7682" width="5.7109375" style="438" customWidth="1"/>
    <col min="7683" max="7683" width="8.42578125" style="438" customWidth="1"/>
    <col min="7684" max="7684" width="6.5703125" style="438" customWidth="1"/>
    <col min="7685" max="7685" width="47.42578125" style="438" customWidth="1"/>
    <col min="7686" max="7686" width="21.42578125" style="438" customWidth="1"/>
    <col min="7687" max="7687" width="9.140625" style="438"/>
    <col min="7688" max="7688" width="12.28515625" style="438" customWidth="1"/>
    <col min="7689" max="7936" width="9.140625" style="438"/>
    <col min="7937" max="7937" width="4.42578125" style="438" customWidth="1"/>
    <col min="7938" max="7938" width="5.7109375" style="438" customWidth="1"/>
    <col min="7939" max="7939" width="8.42578125" style="438" customWidth="1"/>
    <col min="7940" max="7940" width="6.5703125" style="438" customWidth="1"/>
    <col min="7941" max="7941" width="47.42578125" style="438" customWidth="1"/>
    <col min="7942" max="7942" width="21.42578125" style="438" customWidth="1"/>
    <col min="7943" max="7943" width="9.140625" style="438"/>
    <col min="7944" max="7944" width="12.28515625" style="438" customWidth="1"/>
    <col min="7945" max="8192" width="9.140625" style="438"/>
    <col min="8193" max="8193" width="4.42578125" style="438" customWidth="1"/>
    <col min="8194" max="8194" width="5.7109375" style="438" customWidth="1"/>
    <col min="8195" max="8195" width="8.42578125" style="438" customWidth="1"/>
    <col min="8196" max="8196" width="6.5703125" style="438" customWidth="1"/>
    <col min="8197" max="8197" width="47.42578125" style="438" customWidth="1"/>
    <col min="8198" max="8198" width="21.42578125" style="438" customWidth="1"/>
    <col min="8199" max="8199" width="9.140625" style="438"/>
    <col min="8200" max="8200" width="12.28515625" style="438" customWidth="1"/>
    <col min="8201" max="8448" width="9.140625" style="438"/>
    <col min="8449" max="8449" width="4.42578125" style="438" customWidth="1"/>
    <col min="8450" max="8450" width="5.7109375" style="438" customWidth="1"/>
    <col min="8451" max="8451" width="8.42578125" style="438" customWidth="1"/>
    <col min="8452" max="8452" width="6.5703125" style="438" customWidth="1"/>
    <col min="8453" max="8453" width="47.42578125" style="438" customWidth="1"/>
    <col min="8454" max="8454" width="21.42578125" style="438" customWidth="1"/>
    <col min="8455" max="8455" width="9.140625" style="438"/>
    <col min="8456" max="8456" width="12.28515625" style="438" customWidth="1"/>
    <col min="8457" max="8704" width="9.140625" style="438"/>
    <col min="8705" max="8705" width="4.42578125" style="438" customWidth="1"/>
    <col min="8706" max="8706" width="5.7109375" style="438" customWidth="1"/>
    <col min="8707" max="8707" width="8.42578125" style="438" customWidth="1"/>
    <col min="8708" max="8708" width="6.5703125" style="438" customWidth="1"/>
    <col min="8709" max="8709" width="47.42578125" style="438" customWidth="1"/>
    <col min="8710" max="8710" width="21.42578125" style="438" customWidth="1"/>
    <col min="8711" max="8711" width="9.140625" style="438"/>
    <col min="8712" max="8712" width="12.28515625" style="438" customWidth="1"/>
    <col min="8713" max="8960" width="9.140625" style="438"/>
    <col min="8961" max="8961" width="4.42578125" style="438" customWidth="1"/>
    <col min="8962" max="8962" width="5.7109375" style="438" customWidth="1"/>
    <col min="8963" max="8963" width="8.42578125" style="438" customWidth="1"/>
    <col min="8964" max="8964" width="6.5703125" style="438" customWidth="1"/>
    <col min="8965" max="8965" width="47.42578125" style="438" customWidth="1"/>
    <col min="8966" max="8966" width="21.42578125" style="438" customWidth="1"/>
    <col min="8967" max="8967" width="9.140625" style="438"/>
    <col min="8968" max="8968" width="12.28515625" style="438" customWidth="1"/>
    <col min="8969" max="9216" width="9.140625" style="438"/>
    <col min="9217" max="9217" width="4.42578125" style="438" customWidth="1"/>
    <col min="9218" max="9218" width="5.7109375" style="438" customWidth="1"/>
    <col min="9219" max="9219" width="8.42578125" style="438" customWidth="1"/>
    <col min="9220" max="9220" width="6.5703125" style="438" customWidth="1"/>
    <col min="9221" max="9221" width="47.42578125" style="438" customWidth="1"/>
    <col min="9222" max="9222" width="21.42578125" style="438" customWidth="1"/>
    <col min="9223" max="9223" width="9.140625" style="438"/>
    <col min="9224" max="9224" width="12.28515625" style="438" customWidth="1"/>
    <col min="9225" max="9472" width="9.140625" style="438"/>
    <col min="9473" max="9473" width="4.42578125" style="438" customWidth="1"/>
    <col min="9474" max="9474" width="5.7109375" style="438" customWidth="1"/>
    <col min="9475" max="9475" width="8.42578125" style="438" customWidth="1"/>
    <col min="9476" max="9476" width="6.5703125" style="438" customWidth="1"/>
    <col min="9477" max="9477" width="47.42578125" style="438" customWidth="1"/>
    <col min="9478" max="9478" width="21.42578125" style="438" customWidth="1"/>
    <col min="9479" max="9479" width="9.140625" style="438"/>
    <col min="9480" max="9480" width="12.28515625" style="438" customWidth="1"/>
    <col min="9481" max="9728" width="9.140625" style="438"/>
    <col min="9729" max="9729" width="4.42578125" style="438" customWidth="1"/>
    <col min="9730" max="9730" width="5.7109375" style="438" customWidth="1"/>
    <col min="9731" max="9731" width="8.42578125" style="438" customWidth="1"/>
    <col min="9732" max="9732" width="6.5703125" style="438" customWidth="1"/>
    <col min="9733" max="9733" width="47.42578125" style="438" customWidth="1"/>
    <col min="9734" max="9734" width="21.42578125" style="438" customWidth="1"/>
    <col min="9735" max="9735" width="9.140625" style="438"/>
    <col min="9736" max="9736" width="12.28515625" style="438" customWidth="1"/>
    <col min="9737" max="9984" width="9.140625" style="438"/>
    <col min="9985" max="9985" width="4.42578125" style="438" customWidth="1"/>
    <col min="9986" max="9986" width="5.7109375" style="438" customWidth="1"/>
    <col min="9987" max="9987" width="8.42578125" style="438" customWidth="1"/>
    <col min="9988" max="9988" width="6.5703125" style="438" customWidth="1"/>
    <col min="9989" max="9989" width="47.42578125" style="438" customWidth="1"/>
    <col min="9990" max="9990" width="21.42578125" style="438" customWidth="1"/>
    <col min="9991" max="9991" width="9.140625" style="438"/>
    <col min="9992" max="9992" width="12.28515625" style="438" customWidth="1"/>
    <col min="9993" max="10240" width="9.140625" style="438"/>
    <col min="10241" max="10241" width="4.42578125" style="438" customWidth="1"/>
    <col min="10242" max="10242" width="5.7109375" style="438" customWidth="1"/>
    <col min="10243" max="10243" width="8.42578125" style="438" customWidth="1"/>
    <col min="10244" max="10244" width="6.5703125" style="438" customWidth="1"/>
    <col min="10245" max="10245" width="47.42578125" style="438" customWidth="1"/>
    <col min="10246" max="10246" width="21.42578125" style="438" customWidth="1"/>
    <col min="10247" max="10247" width="9.140625" style="438"/>
    <col min="10248" max="10248" width="12.28515625" style="438" customWidth="1"/>
    <col min="10249" max="10496" width="9.140625" style="438"/>
    <col min="10497" max="10497" width="4.42578125" style="438" customWidth="1"/>
    <col min="10498" max="10498" width="5.7109375" style="438" customWidth="1"/>
    <col min="10499" max="10499" width="8.42578125" style="438" customWidth="1"/>
    <col min="10500" max="10500" width="6.5703125" style="438" customWidth="1"/>
    <col min="10501" max="10501" width="47.42578125" style="438" customWidth="1"/>
    <col min="10502" max="10502" width="21.42578125" style="438" customWidth="1"/>
    <col min="10503" max="10503" width="9.140625" style="438"/>
    <col min="10504" max="10504" width="12.28515625" style="438" customWidth="1"/>
    <col min="10505" max="10752" width="9.140625" style="438"/>
    <col min="10753" max="10753" width="4.42578125" style="438" customWidth="1"/>
    <col min="10754" max="10754" width="5.7109375" style="438" customWidth="1"/>
    <col min="10755" max="10755" width="8.42578125" style="438" customWidth="1"/>
    <col min="10756" max="10756" width="6.5703125" style="438" customWidth="1"/>
    <col min="10757" max="10757" width="47.42578125" style="438" customWidth="1"/>
    <col min="10758" max="10758" width="21.42578125" style="438" customWidth="1"/>
    <col min="10759" max="10759" width="9.140625" style="438"/>
    <col min="10760" max="10760" width="12.28515625" style="438" customWidth="1"/>
    <col min="10761" max="11008" width="9.140625" style="438"/>
    <col min="11009" max="11009" width="4.42578125" style="438" customWidth="1"/>
    <col min="11010" max="11010" width="5.7109375" style="438" customWidth="1"/>
    <col min="11011" max="11011" width="8.42578125" style="438" customWidth="1"/>
    <col min="11012" max="11012" width="6.5703125" style="438" customWidth="1"/>
    <col min="11013" max="11013" width="47.42578125" style="438" customWidth="1"/>
    <col min="11014" max="11014" width="21.42578125" style="438" customWidth="1"/>
    <col min="11015" max="11015" width="9.140625" style="438"/>
    <col min="11016" max="11016" width="12.28515625" style="438" customWidth="1"/>
    <col min="11017" max="11264" width="9.140625" style="438"/>
    <col min="11265" max="11265" width="4.42578125" style="438" customWidth="1"/>
    <col min="11266" max="11266" width="5.7109375" style="438" customWidth="1"/>
    <col min="11267" max="11267" width="8.42578125" style="438" customWidth="1"/>
    <col min="11268" max="11268" width="6.5703125" style="438" customWidth="1"/>
    <col min="11269" max="11269" width="47.42578125" style="438" customWidth="1"/>
    <col min="11270" max="11270" width="21.42578125" style="438" customWidth="1"/>
    <col min="11271" max="11271" width="9.140625" style="438"/>
    <col min="11272" max="11272" width="12.28515625" style="438" customWidth="1"/>
    <col min="11273" max="11520" width="9.140625" style="438"/>
    <col min="11521" max="11521" width="4.42578125" style="438" customWidth="1"/>
    <col min="11522" max="11522" width="5.7109375" style="438" customWidth="1"/>
    <col min="11523" max="11523" width="8.42578125" style="438" customWidth="1"/>
    <col min="11524" max="11524" width="6.5703125" style="438" customWidth="1"/>
    <col min="11525" max="11525" width="47.42578125" style="438" customWidth="1"/>
    <col min="11526" max="11526" width="21.42578125" style="438" customWidth="1"/>
    <col min="11527" max="11527" width="9.140625" style="438"/>
    <col min="11528" max="11528" width="12.28515625" style="438" customWidth="1"/>
    <col min="11529" max="11776" width="9.140625" style="438"/>
    <col min="11777" max="11777" width="4.42578125" style="438" customWidth="1"/>
    <col min="11778" max="11778" width="5.7109375" style="438" customWidth="1"/>
    <col min="11779" max="11779" width="8.42578125" style="438" customWidth="1"/>
    <col min="11780" max="11780" width="6.5703125" style="438" customWidth="1"/>
    <col min="11781" max="11781" width="47.42578125" style="438" customWidth="1"/>
    <col min="11782" max="11782" width="21.42578125" style="438" customWidth="1"/>
    <col min="11783" max="11783" width="9.140625" style="438"/>
    <col min="11784" max="11784" width="12.28515625" style="438" customWidth="1"/>
    <col min="11785" max="12032" width="9.140625" style="438"/>
    <col min="12033" max="12033" width="4.42578125" style="438" customWidth="1"/>
    <col min="12034" max="12034" width="5.7109375" style="438" customWidth="1"/>
    <col min="12035" max="12035" width="8.42578125" style="438" customWidth="1"/>
    <col min="12036" max="12036" width="6.5703125" style="438" customWidth="1"/>
    <col min="12037" max="12037" width="47.42578125" style="438" customWidth="1"/>
    <col min="12038" max="12038" width="21.42578125" style="438" customWidth="1"/>
    <col min="12039" max="12039" width="9.140625" style="438"/>
    <col min="12040" max="12040" width="12.28515625" style="438" customWidth="1"/>
    <col min="12041" max="12288" width="9.140625" style="438"/>
    <col min="12289" max="12289" width="4.42578125" style="438" customWidth="1"/>
    <col min="12290" max="12290" width="5.7109375" style="438" customWidth="1"/>
    <col min="12291" max="12291" width="8.42578125" style="438" customWidth="1"/>
    <col min="12292" max="12292" width="6.5703125" style="438" customWidth="1"/>
    <col min="12293" max="12293" width="47.42578125" style="438" customWidth="1"/>
    <col min="12294" max="12294" width="21.42578125" style="438" customWidth="1"/>
    <col min="12295" max="12295" width="9.140625" style="438"/>
    <col min="12296" max="12296" width="12.28515625" style="438" customWidth="1"/>
    <col min="12297" max="12544" width="9.140625" style="438"/>
    <col min="12545" max="12545" width="4.42578125" style="438" customWidth="1"/>
    <col min="12546" max="12546" width="5.7109375" style="438" customWidth="1"/>
    <col min="12547" max="12547" width="8.42578125" style="438" customWidth="1"/>
    <col min="12548" max="12548" width="6.5703125" style="438" customWidth="1"/>
    <col min="12549" max="12549" width="47.42578125" style="438" customWidth="1"/>
    <col min="12550" max="12550" width="21.42578125" style="438" customWidth="1"/>
    <col min="12551" max="12551" width="9.140625" style="438"/>
    <col min="12552" max="12552" width="12.28515625" style="438" customWidth="1"/>
    <col min="12553" max="12800" width="9.140625" style="438"/>
    <col min="12801" max="12801" width="4.42578125" style="438" customWidth="1"/>
    <col min="12802" max="12802" width="5.7109375" style="438" customWidth="1"/>
    <col min="12803" max="12803" width="8.42578125" style="438" customWidth="1"/>
    <col min="12804" max="12804" width="6.5703125" style="438" customWidth="1"/>
    <col min="12805" max="12805" width="47.42578125" style="438" customWidth="1"/>
    <col min="12806" max="12806" width="21.42578125" style="438" customWidth="1"/>
    <col min="12807" max="12807" width="9.140625" style="438"/>
    <col min="12808" max="12808" width="12.28515625" style="438" customWidth="1"/>
    <col min="12809" max="13056" width="9.140625" style="438"/>
    <col min="13057" max="13057" width="4.42578125" style="438" customWidth="1"/>
    <col min="13058" max="13058" width="5.7109375" style="438" customWidth="1"/>
    <col min="13059" max="13059" width="8.42578125" style="438" customWidth="1"/>
    <col min="13060" max="13060" width="6.5703125" style="438" customWidth="1"/>
    <col min="13061" max="13061" width="47.42578125" style="438" customWidth="1"/>
    <col min="13062" max="13062" width="21.42578125" style="438" customWidth="1"/>
    <col min="13063" max="13063" width="9.140625" style="438"/>
    <col min="13064" max="13064" width="12.28515625" style="438" customWidth="1"/>
    <col min="13065" max="13312" width="9.140625" style="438"/>
    <col min="13313" max="13313" width="4.42578125" style="438" customWidth="1"/>
    <col min="13314" max="13314" width="5.7109375" style="438" customWidth="1"/>
    <col min="13315" max="13315" width="8.42578125" style="438" customWidth="1"/>
    <col min="13316" max="13316" width="6.5703125" style="438" customWidth="1"/>
    <col min="13317" max="13317" width="47.42578125" style="438" customWidth="1"/>
    <col min="13318" max="13318" width="21.42578125" style="438" customWidth="1"/>
    <col min="13319" max="13319" width="9.140625" style="438"/>
    <col min="13320" max="13320" width="12.28515625" style="438" customWidth="1"/>
    <col min="13321" max="13568" width="9.140625" style="438"/>
    <col min="13569" max="13569" width="4.42578125" style="438" customWidth="1"/>
    <col min="13570" max="13570" width="5.7109375" style="438" customWidth="1"/>
    <col min="13571" max="13571" width="8.42578125" style="438" customWidth="1"/>
    <col min="13572" max="13572" width="6.5703125" style="438" customWidth="1"/>
    <col min="13573" max="13573" width="47.42578125" style="438" customWidth="1"/>
    <col min="13574" max="13574" width="21.42578125" style="438" customWidth="1"/>
    <col min="13575" max="13575" width="9.140625" style="438"/>
    <col min="13576" max="13576" width="12.28515625" style="438" customWidth="1"/>
    <col min="13577" max="13824" width="9.140625" style="438"/>
    <col min="13825" max="13825" width="4.42578125" style="438" customWidth="1"/>
    <col min="13826" max="13826" width="5.7109375" style="438" customWidth="1"/>
    <col min="13827" max="13827" width="8.42578125" style="438" customWidth="1"/>
    <col min="13828" max="13828" width="6.5703125" style="438" customWidth="1"/>
    <col min="13829" max="13829" width="47.42578125" style="438" customWidth="1"/>
    <col min="13830" max="13830" width="21.42578125" style="438" customWidth="1"/>
    <col min="13831" max="13831" width="9.140625" style="438"/>
    <col min="13832" max="13832" width="12.28515625" style="438" customWidth="1"/>
    <col min="13833" max="14080" width="9.140625" style="438"/>
    <col min="14081" max="14081" width="4.42578125" style="438" customWidth="1"/>
    <col min="14082" max="14082" width="5.7109375" style="438" customWidth="1"/>
    <col min="14083" max="14083" width="8.42578125" style="438" customWidth="1"/>
    <col min="14084" max="14084" width="6.5703125" style="438" customWidth="1"/>
    <col min="14085" max="14085" width="47.42578125" style="438" customWidth="1"/>
    <col min="14086" max="14086" width="21.42578125" style="438" customWidth="1"/>
    <col min="14087" max="14087" width="9.140625" style="438"/>
    <col min="14088" max="14088" width="12.28515625" style="438" customWidth="1"/>
    <col min="14089" max="14336" width="9.140625" style="438"/>
    <col min="14337" max="14337" width="4.42578125" style="438" customWidth="1"/>
    <col min="14338" max="14338" width="5.7109375" style="438" customWidth="1"/>
    <col min="14339" max="14339" width="8.42578125" style="438" customWidth="1"/>
    <col min="14340" max="14340" width="6.5703125" style="438" customWidth="1"/>
    <col min="14341" max="14341" width="47.42578125" style="438" customWidth="1"/>
    <col min="14342" max="14342" width="21.42578125" style="438" customWidth="1"/>
    <col min="14343" max="14343" width="9.140625" style="438"/>
    <col min="14344" max="14344" width="12.28515625" style="438" customWidth="1"/>
    <col min="14345" max="14592" width="9.140625" style="438"/>
    <col min="14593" max="14593" width="4.42578125" style="438" customWidth="1"/>
    <col min="14594" max="14594" width="5.7109375" style="438" customWidth="1"/>
    <col min="14595" max="14595" width="8.42578125" style="438" customWidth="1"/>
    <col min="14596" max="14596" width="6.5703125" style="438" customWidth="1"/>
    <col min="14597" max="14597" width="47.42578125" style="438" customWidth="1"/>
    <col min="14598" max="14598" width="21.42578125" style="438" customWidth="1"/>
    <col min="14599" max="14599" width="9.140625" style="438"/>
    <col min="14600" max="14600" width="12.28515625" style="438" customWidth="1"/>
    <col min="14601" max="14848" width="9.140625" style="438"/>
    <col min="14849" max="14849" width="4.42578125" style="438" customWidth="1"/>
    <col min="14850" max="14850" width="5.7109375" style="438" customWidth="1"/>
    <col min="14851" max="14851" width="8.42578125" style="438" customWidth="1"/>
    <col min="14852" max="14852" width="6.5703125" style="438" customWidth="1"/>
    <col min="14853" max="14853" width="47.42578125" style="438" customWidth="1"/>
    <col min="14854" max="14854" width="21.42578125" style="438" customWidth="1"/>
    <col min="14855" max="14855" width="9.140625" style="438"/>
    <col min="14856" max="14856" width="12.28515625" style="438" customWidth="1"/>
    <col min="14857" max="15104" width="9.140625" style="438"/>
    <col min="15105" max="15105" width="4.42578125" style="438" customWidth="1"/>
    <col min="15106" max="15106" width="5.7109375" style="438" customWidth="1"/>
    <col min="15107" max="15107" width="8.42578125" style="438" customWidth="1"/>
    <col min="15108" max="15108" width="6.5703125" style="438" customWidth="1"/>
    <col min="15109" max="15109" width="47.42578125" style="438" customWidth="1"/>
    <col min="15110" max="15110" width="21.42578125" style="438" customWidth="1"/>
    <col min="15111" max="15111" width="9.140625" style="438"/>
    <col min="15112" max="15112" width="12.28515625" style="438" customWidth="1"/>
    <col min="15113" max="15360" width="9.140625" style="438"/>
    <col min="15361" max="15361" width="4.42578125" style="438" customWidth="1"/>
    <col min="15362" max="15362" width="5.7109375" style="438" customWidth="1"/>
    <col min="15363" max="15363" width="8.42578125" style="438" customWidth="1"/>
    <col min="15364" max="15364" width="6.5703125" style="438" customWidth="1"/>
    <col min="15365" max="15365" width="47.42578125" style="438" customWidth="1"/>
    <col min="15366" max="15366" width="21.42578125" style="438" customWidth="1"/>
    <col min="15367" max="15367" width="9.140625" style="438"/>
    <col min="15368" max="15368" width="12.28515625" style="438" customWidth="1"/>
    <col min="15369" max="15616" width="9.140625" style="438"/>
    <col min="15617" max="15617" width="4.42578125" style="438" customWidth="1"/>
    <col min="15618" max="15618" width="5.7109375" style="438" customWidth="1"/>
    <col min="15619" max="15619" width="8.42578125" style="438" customWidth="1"/>
    <col min="15620" max="15620" width="6.5703125" style="438" customWidth="1"/>
    <col min="15621" max="15621" width="47.42578125" style="438" customWidth="1"/>
    <col min="15622" max="15622" width="21.42578125" style="438" customWidth="1"/>
    <col min="15623" max="15623" width="9.140625" style="438"/>
    <col min="15624" max="15624" width="12.28515625" style="438" customWidth="1"/>
    <col min="15625" max="15872" width="9.140625" style="438"/>
    <col min="15873" max="15873" width="4.42578125" style="438" customWidth="1"/>
    <col min="15874" max="15874" width="5.7109375" style="438" customWidth="1"/>
    <col min="15875" max="15875" width="8.42578125" style="438" customWidth="1"/>
    <col min="15876" max="15876" width="6.5703125" style="438" customWidth="1"/>
    <col min="15877" max="15877" width="47.42578125" style="438" customWidth="1"/>
    <col min="15878" max="15878" width="21.42578125" style="438" customWidth="1"/>
    <col min="15879" max="15879" width="9.140625" style="438"/>
    <col min="15880" max="15880" width="12.28515625" style="438" customWidth="1"/>
    <col min="15881" max="16128" width="9.140625" style="438"/>
    <col min="16129" max="16129" width="4.42578125" style="438" customWidth="1"/>
    <col min="16130" max="16130" width="5.7109375" style="438" customWidth="1"/>
    <col min="16131" max="16131" width="8.42578125" style="438" customWidth="1"/>
    <col min="16132" max="16132" width="6.5703125" style="438" customWidth="1"/>
    <col min="16133" max="16133" width="47.42578125" style="438" customWidth="1"/>
    <col min="16134" max="16134" width="21.42578125" style="438" customWidth="1"/>
    <col min="16135" max="16135" width="9.140625" style="438"/>
    <col min="16136" max="16136" width="12.28515625" style="438" customWidth="1"/>
    <col min="16137" max="16384" width="9.140625" style="438"/>
  </cols>
  <sheetData>
    <row r="1" spans="1:8" ht="18.75" customHeight="1">
      <c r="E1" s="440" t="s">
        <v>429</v>
      </c>
      <c r="F1" s="474"/>
    </row>
    <row r="2" spans="1:8">
      <c r="E2" s="440" t="s">
        <v>535</v>
      </c>
      <c r="F2" s="474"/>
    </row>
    <row r="3" spans="1:8">
      <c r="E3" s="442" t="s">
        <v>430</v>
      </c>
      <c r="F3" s="474"/>
    </row>
    <row r="4" spans="1:8">
      <c r="E4" s="440" t="s">
        <v>534</v>
      </c>
      <c r="F4" s="474"/>
    </row>
    <row r="5" spans="1:8">
      <c r="E5" s="441"/>
    </row>
    <row r="6" spans="1:8" ht="22.5" customHeight="1">
      <c r="A6" s="496" t="s">
        <v>402</v>
      </c>
      <c r="B6" s="496"/>
      <c r="C6" s="496"/>
      <c r="D6" s="497"/>
      <c r="E6" s="496"/>
      <c r="F6" s="496"/>
    </row>
    <row r="7" spans="1:8" ht="15.75" customHeight="1">
      <c r="A7" s="496" t="s">
        <v>431</v>
      </c>
      <c r="B7" s="496"/>
      <c r="C7" s="496"/>
      <c r="D7" s="497"/>
      <c r="E7" s="496"/>
      <c r="F7" s="496"/>
    </row>
    <row r="8" spans="1:8" ht="12.75" customHeight="1">
      <c r="F8" s="445" t="s">
        <v>3</v>
      </c>
    </row>
    <row r="9" spans="1:8" ht="20.25" customHeight="1">
      <c r="A9" s="446" t="s">
        <v>308</v>
      </c>
      <c r="B9" s="498" t="s">
        <v>208</v>
      </c>
      <c r="C9" s="498" t="s">
        <v>404</v>
      </c>
      <c r="D9" s="466" t="s">
        <v>405</v>
      </c>
      <c r="E9" s="499" t="s">
        <v>406</v>
      </c>
      <c r="F9" s="498" t="s">
        <v>407</v>
      </c>
    </row>
    <row r="10" spans="1:8" s="504" customFormat="1" ht="10.5" customHeight="1">
      <c r="A10" s="500">
        <v>1</v>
      </c>
      <c r="B10" s="501">
        <v>2</v>
      </c>
      <c r="C10" s="501">
        <v>3</v>
      </c>
      <c r="D10" s="502">
        <v>4</v>
      </c>
      <c r="E10" s="503">
        <v>5</v>
      </c>
      <c r="F10" s="501">
        <v>6</v>
      </c>
    </row>
    <row r="11" spans="1:8" ht="17.25" customHeight="1">
      <c r="A11" s="451" t="s">
        <v>408</v>
      </c>
      <c r="B11" s="452"/>
      <c r="C11" s="452"/>
      <c r="D11" s="505"/>
      <c r="E11" s="452"/>
      <c r="F11" s="454"/>
    </row>
    <row r="12" spans="1:8" ht="27" customHeight="1">
      <c r="A12" s="462">
        <v>1</v>
      </c>
      <c r="B12" s="506">
        <v>630</v>
      </c>
      <c r="C12" s="506">
        <v>63003</v>
      </c>
      <c r="D12" s="466">
        <v>2360</v>
      </c>
      <c r="E12" s="456" t="s">
        <v>79</v>
      </c>
      <c r="F12" s="457">
        <f>15000</f>
        <v>15000</v>
      </c>
      <c r="G12" s="507"/>
    </row>
    <row r="13" spans="1:8" ht="36.75" customHeight="1">
      <c r="A13" s="462">
        <v>2</v>
      </c>
      <c r="B13" s="508">
        <v>700</v>
      </c>
      <c r="C13" s="508">
        <v>70007</v>
      </c>
      <c r="D13" s="509" t="s">
        <v>432</v>
      </c>
      <c r="E13" s="510" t="s">
        <v>433</v>
      </c>
      <c r="F13" s="511">
        <f>69974.62+3682.88</f>
        <v>73657.5</v>
      </c>
      <c r="G13" s="507"/>
    </row>
    <row r="14" spans="1:8" ht="27" customHeight="1">
      <c r="A14" s="462">
        <v>3</v>
      </c>
      <c r="B14" s="508">
        <v>700</v>
      </c>
      <c r="C14" s="508">
        <v>70095</v>
      </c>
      <c r="D14" s="512">
        <v>6230</v>
      </c>
      <c r="E14" s="513" t="s">
        <v>434</v>
      </c>
      <c r="F14" s="457">
        <f>1500000</f>
        <v>1500000</v>
      </c>
      <c r="G14" s="507"/>
    </row>
    <row r="15" spans="1:8" ht="26.25" customHeight="1">
      <c r="A15" s="462">
        <v>4</v>
      </c>
      <c r="B15" s="508">
        <v>750</v>
      </c>
      <c r="C15" s="508">
        <v>75095</v>
      </c>
      <c r="D15" s="466">
        <v>2360</v>
      </c>
      <c r="E15" s="514" t="s">
        <v>435</v>
      </c>
      <c r="F15" s="457">
        <f>200000</f>
        <v>200000</v>
      </c>
      <c r="H15" s="458"/>
    </row>
    <row r="16" spans="1:8" ht="15.75" customHeight="1">
      <c r="A16" s="515">
        <v>5</v>
      </c>
      <c r="B16" s="516">
        <v>755</v>
      </c>
      <c r="C16" s="516">
        <v>75515</v>
      </c>
      <c r="D16" s="517">
        <v>2360</v>
      </c>
      <c r="E16" s="518" t="s">
        <v>436</v>
      </c>
      <c r="F16" s="519">
        <f>142101+0.12</f>
        <v>142101.12</v>
      </c>
      <c r="H16" s="458"/>
    </row>
    <row r="17" spans="1:8" ht="15.75" customHeight="1">
      <c r="A17" s="462">
        <v>6</v>
      </c>
      <c r="B17" s="462">
        <v>801</v>
      </c>
      <c r="C17" s="462">
        <v>80101</v>
      </c>
      <c r="D17" s="520">
        <v>2340</v>
      </c>
      <c r="E17" s="521" t="s">
        <v>111</v>
      </c>
      <c r="F17" s="457">
        <f>859+932+842+932+902.25+932.32+902.25+932.32</f>
        <v>7234.1399999999994</v>
      </c>
      <c r="H17" s="458"/>
    </row>
    <row r="18" spans="1:8" ht="15.75" customHeight="1">
      <c r="A18" s="522"/>
      <c r="B18" s="523"/>
      <c r="C18" s="524"/>
      <c r="D18" s="525"/>
      <c r="E18" s="526" t="s">
        <v>437</v>
      </c>
      <c r="F18" s="519"/>
      <c r="H18" s="458"/>
    </row>
    <row r="19" spans="1:8" ht="15.75" customHeight="1">
      <c r="A19" s="462">
        <v>7</v>
      </c>
      <c r="B19" s="462">
        <v>801</v>
      </c>
      <c r="C19" s="521">
        <v>80104</v>
      </c>
      <c r="D19" s="520">
        <v>2340</v>
      </c>
      <c r="E19" s="521" t="s">
        <v>117</v>
      </c>
      <c r="F19" s="457">
        <f>3850+5350+5607+6272+6069.75+7135.47+6905.27+7022.83</f>
        <v>48212.320000000007</v>
      </c>
      <c r="H19" s="458"/>
    </row>
    <row r="20" spans="1:8" ht="15.75" customHeight="1">
      <c r="A20" s="527"/>
      <c r="B20" s="528"/>
      <c r="C20" s="528"/>
      <c r="D20" s="529"/>
      <c r="E20" s="530" t="s">
        <v>438</v>
      </c>
      <c r="F20" s="531"/>
      <c r="H20" s="458"/>
    </row>
    <row r="21" spans="1:8" ht="15.75" customHeight="1">
      <c r="A21" s="522"/>
      <c r="B21" s="523"/>
      <c r="C21" s="523"/>
      <c r="D21" s="532"/>
      <c r="E21" s="533" t="s">
        <v>439</v>
      </c>
      <c r="F21" s="534"/>
      <c r="H21" s="458"/>
    </row>
    <row r="22" spans="1:8" ht="15.75" customHeight="1">
      <c r="A22" s="522"/>
      <c r="B22" s="523"/>
      <c r="C22" s="523"/>
      <c r="D22" s="532"/>
      <c r="E22" s="533" t="s">
        <v>440</v>
      </c>
      <c r="F22" s="535"/>
      <c r="H22" s="458"/>
    </row>
    <row r="23" spans="1:8" ht="15.75" customHeight="1">
      <c r="A23" s="522"/>
      <c r="B23" s="523"/>
      <c r="C23" s="523"/>
      <c r="D23" s="532"/>
      <c r="E23" s="530" t="s">
        <v>441</v>
      </c>
      <c r="F23" s="535"/>
      <c r="H23" s="458"/>
    </row>
    <row r="24" spans="1:8" ht="15.75" customHeight="1">
      <c r="A24" s="536"/>
      <c r="B24" s="537"/>
      <c r="C24" s="537"/>
      <c r="D24" s="538"/>
      <c r="E24" s="539" t="s">
        <v>442</v>
      </c>
      <c r="F24" s="540"/>
      <c r="H24" s="458"/>
    </row>
    <row r="25" spans="1:8" ht="15.75" customHeight="1">
      <c r="A25" s="541">
        <v>8</v>
      </c>
      <c r="B25" s="541">
        <v>801</v>
      </c>
      <c r="C25" s="542">
        <v>80115</v>
      </c>
      <c r="D25" s="520">
        <v>2340</v>
      </c>
      <c r="E25" s="542" t="s">
        <v>50</v>
      </c>
      <c r="F25" s="511">
        <f>1204+1290+1167+1293+1252+1293+1251+1295</f>
        <v>10045</v>
      </c>
      <c r="H25" s="458"/>
    </row>
    <row r="26" spans="1:8" ht="24" customHeight="1">
      <c r="A26" s="543"/>
      <c r="B26" s="544"/>
      <c r="C26" s="545"/>
      <c r="D26" s="546"/>
      <c r="E26" s="526" t="s">
        <v>443</v>
      </c>
      <c r="F26" s="519"/>
      <c r="H26" s="458"/>
    </row>
    <row r="27" spans="1:8" ht="15.75" customHeight="1">
      <c r="A27" s="462">
        <v>9</v>
      </c>
      <c r="B27" s="462">
        <v>801</v>
      </c>
      <c r="C27" s="521">
        <v>80117</v>
      </c>
      <c r="D27" s="520">
        <v>2340</v>
      </c>
      <c r="E27" s="521" t="s">
        <v>444</v>
      </c>
      <c r="F27" s="457">
        <f>5441+5905+4502+4738+4587+4738+5731+5932</f>
        <v>41574</v>
      </c>
      <c r="H27" s="458"/>
    </row>
    <row r="28" spans="1:8" ht="12.75" customHeight="1">
      <c r="A28" s="527"/>
      <c r="B28" s="528"/>
      <c r="C28" s="528"/>
      <c r="D28" s="547"/>
      <c r="E28" s="548" t="s">
        <v>445</v>
      </c>
      <c r="F28" s="531"/>
      <c r="H28" s="458"/>
    </row>
    <row r="29" spans="1:8" ht="15.75" customHeight="1">
      <c r="A29" s="462">
        <v>10</v>
      </c>
      <c r="B29" s="462">
        <v>801</v>
      </c>
      <c r="C29" s="521">
        <v>80120</v>
      </c>
      <c r="D29" s="520">
        <v>2340</v>
      </c>
      <c r="E29" s="521" t="s">
        <v>446</v>
      </c>
      <c r="F29" s="457">
        <f>7435+8963+8109+8980+8691+8980+8689+10082</f>
        <v>69929</v>
      </c>
      <c r="H29" s="458"/>
    </row>
    <row r="30" spans="1:8" ht="27.75" customHeight="1">
      <c r="A30" s="522"/>
      <c r="B30" s="523"/>
      <c r="C30" s="528"/>
      <c r="D30" s="529"/>
      <c r="E30" s="549" t="s">
        <v>447</v>
      </c>
      <c r="F30" s="534"/>
      <c r="H30" s="458"/>
    </row>
    <row r="31" spans="1:8" ht="25.5" customHeight="1">
      <c r="A31" s="536"/>
      <c r="B31" s="537"/>
      <c r="C31" s="537"/>
      <c r="D31" s="538"/>
      <c r="E31" s="550" t="s">
        <v>448</v>
      </c>
      <c r="F31" s="540"/>
      <c r="H31" s="458"/>
    </row>
    <row r="32" spans="1:8" ht="25.5" customHeight="1">
      <c r="A32" s="551">
        <v>11</v>
      </c>
      <c r="B32" s="551">
        <v>801</v>
      </c>
      <c r="C32" s="552">
        <v>80153</v>
      </c>
      <c r="D32" s="553">
        <v>2830</v>
      </c>
      <c r="E32" s="554" t="s">
        <v>449</v>
      </c>
      <c r="F32" s="555">
        <f>47832.29+7644.73</f>
        <v>55477.020000000004</v>
      </c>
      <c r="H32" s="458"/>
    </row>
    <row r="33" spans="1:8" ht="12.75" customHeight="1">
      <c r="A33" s="556"/>
      <c r="B33" s="557"/>
      <c r="C33" s="557"/>
      <c r="D33" s="529"/>
      <c r="E33" s="558" t="s">
        <v>450</v>
      </c>
      <c r="F33" s="559"/>
      <c r="H33" s="458"/>
    </row>
    <row r="34" spans="1:8" ht="12.75" customHeight="1">
      <c r="A34" s="560"/>
      <c r="B34" s="561"/>
      <c r="C34" s="561"/>
      <c r="D34" s="538"/>
      <c r="E34" s="562" t="s">
        <v>451</v>
      </c>
      <c r="F34" s="563"/>
      <c r="H34" s="458"/>
    </row>
    <row r="35" spans="1:8" ht="24" customHeight="1">
      <c r="A35" s="462">
        <v>12</v>
      </c>
      <c r="B35" s="508">
        <v>801</v>
      </c>
      <c r="C35" s="508">
        <v>80195</v>
      </c>
      <c r="D35" s="509" t="s">
        <v>432</v>
      </c>
      <c r="E35" s="510" t="s">
        <v>452</v>
      </c>
      <c r="F35" s="564">
        <f>420889.55+24732</f>
        <v>445621.55</v>
      </c>
      <c r="H35" s="458"/>
    </row>
    <row r="36" spans="1:8" ht="37.5" customHeight="1">
      <c r="A36" s="462">
        <v>13</v>
      </c>
      <c r="B36" s="508">
        <v>801</v>
      </c>
      <c r="C36" s="508">
        <v>80195</v>
      </c>
      <c r="D36" s="509" t="s">
        <v>432</v>
      </c>
      <c r="E36" s="510" t="s">
        <v>453</v>
      </c>
      <c r="F36" s="564">
        <f>295836.29+17383.71</f>
        <v>313220</v>
      </c>
      <c r="H36" s="458"/>
    </row>
    <row r="37" spans="1:8" ht="26.25" customHeight="1">
      <c r="A37" s="462">
        <v>14</v>
      </c>
      <c r="B37" s="508">
        <v>801</v>
      </c>
      <c r="C37" s="508">
        <v>80195</v>
      </c>
      <c r="D37" s="509" t="s">
        <v>432</v>
      </c>
      <c r="E37" s="510" t="s">
        <v>454</v>
      </c>
      <c r="F37" s="564">
        <f>4514565.51+265281.51</f>
        <v>4779847.0199999996</v>
      </c>
      <c r="H37" s="458"/>
    </row>
    <row r="38" spans="1:8" ht="15" customHeight="1">
      <c r="A38" s="515">
        <v>15</v>
      </c>
      <c r="B38" s="516">
        <v>851</v>
      </c>
      <c r="C38" s="516">
        <v>85153</v>
      </c>
      <c r="D38" s="565">
        <v>2360</v>
      </c>
      <c r="E38" s="566" t="s">
        <v>455</v>
      </c>
      <c r="F38" s="564">
        <f>70000-21235</f>
        <v>48765</v>
      </c>
      <c r="H38" s="458"/>
    </row>
    <row r="39" spans="1:8" ht="36" customHeight="1">
      <c r="A39" s="462">
        <v>16</v>
      </c>
      <c r="B39" s="508">
        <v>851</v>
      </c>
      <c r="C39" s="508">
        <v>85154</v>
      </c>
      <c r="D39" s="466">
        <v>2360</v>
      </c>
      <c r="E39" s="514" t="s">
        <v>456</v>
      </c>
      <c r="F39" s="457">
        <f>615000+230000-26681</f>
        <v>818319</v>
      </c>
    </row>
    <row r="40" spans="1:8" ht="24.75" customHeight="1">
      <c r="A40" s="567">
        <v>17</v>
      </c>
      <c r="B40" s="568">
        <v>851</v>
      </c>
      <c r="C40" s="569">
        <v>85195</v>
      </c>
      <c r="D40" s="570">
        <v>2360</v>
      </c>
      <c r="E40" s="571" t="s">
        <v>457</v>
      </c>
      <c r="F40" s="457">
        <f>82500+96000+40000</f>
        <v>218500</v>
      </c>
    </row>
    <row r="41" spans="1:8" ht="16.5" customHeight="1">
      <c r="A41" s="462">
        <v>18</v>
      </c>
      <c r="B41" s="462">
        <v>852</v>
      </c>
      <c r="C41" s="462">
        <v>85219</v>
      </c>
      <c r="D41" s="572">
        <v>2830</v>
      </c>
      <c r="E41" s="573" t="s">
        <v>458</v>
      </c>
      <c r="F41" s="457">
        <v>401117</v>
      </c>
    </row>
    <row r="42" spans="1:8" ht="24.75" customHeight="1">
      <c r="A42" s="567">
        <v>19</v>
      </c>
      <c r="B42" s="574">
        <v>852</v>
      </c>
      <c r="C42" s="575">
        <v>85228</v>
      </c>
      <c r="D42" s="570">
        <v>2360</v>
      </c>
      <c r="E42" s="576" t="s">
        <v>459</v>
      </c>
      <c r="F42" s="457">
        <f>F43+F44</f>
        <v>13717671.52</v>
      </c>
    </row>
    <row r="43" spans="1:8" s="474" customFormat="1" ht="13.5" customHeight="1">
      <c r="A43" s="577" t="s">
        <v>460</v>
      </c>
      <c r="B43" s="578"/>
      <c r="C43" s="579"/>
      <c r="D43" s="580"/>
      <c r="E43" s="581" t="s">
        <v>461</v>
      </c>
      <c r="F43" s="582">
        <f>9183600-86.65+160669.17-137771-298500</f>
        <v>8907911.5199999996</v>
      </c>
    </row>
    <row r="44" spans="1:8" s="474" customFormat="1" ht="13.5" customHeight="1">
      <c r="A44" s="583" t="s">
        <v>462</v>
      </c>
      <c r="B44" s="584"/>
      <c r="C44" s="585"/>
      <c r="D44" s="586"/>
      <c r="E44" s="587" t="s">
        <v>463</v>
      </c>
      <c r="F44" s="588">
        <f>3789100+1020660</f>
        <v>4809760</v>
      </c>
    </row>
    <row r="45" spans="1:8" ht="25.5" customHeight="1">
      <c r="A45" s="462" t="s">
        <v>464</v>
      </c>
      <c r="B45" s="508">
        <v>852</v>
      </c>
      <c r="C45" s="508">
        <v>85295</v>
      </c>
      <c r="D45" s="466">
        <v>2360</v>
      </c>
      <c r="E45" s="514" t="s">
        <v>465</v>
      </c>
      <c r="F45" s="457">
        <f>2691864</f>
        <v>2691864</v>
      </c>
    </row>
    <row r="46" spans="1:8" ht="38.25" customHeight="1">
      <c r="A46" s="462">
        <v>21</v>
      </c>
      <c r="B46" s="508">
        <v>853</v>
      </c>
      <c r="C46" s="508">
        <v>85395</v>
      </c>
      <c r="D46" s="466">
        <v>2360</v>
      </c>
      <c r="E46" s="514" t="s">
        <v>466</v>
      </c>
      <c r="F46" s="457">
        <f>20000-915</f>
        <v>19085</v>
      </c>
    </row>
    <row r="47" spans="1:8" ht="25.5" customHeight="1">
      <c r="A47" s="515">
        <v>22</v>
      </c>
      <c r="B47" s="516">
        <v>855</v>
      </c>
      <c r="C47" s="516">
        <v>85510</v>
      </c>
      <c r="D47" s="589" t="s">
        <v>467</v>
      </c>
      <c r="E47" s="514" t="s">
        <v>171</v>
      </c>
      <c r="F47" s="457">
        <f>3019200-5.74+343644</f>
        <v>3362838.26</v>
      </c>
    </row>
    <row r="48" spans="1:8" ht="24.75" customHeight="1">
      <c r="A48" s="462">
        <v>23</v>
      </c>
      <c r="B48" s="508">
        <v>900</v>
      </c>
      <c r="C48" s="508">
        <v>90001</v>
      </c>
      <c r="D48" s="466">
        <v>6230</v>
      </c>
      <c r="E48" s="590" t="s">
        <v>468</v>
      </c>
      <c r="F48" s="457">
        <f>250000-68690.58</f>
        <v>181309.41999999998</v>
      </c>
    </row>
    <row r="49" spans="1:8" ht="22.5" customHeight="1">
      <c r="A49" s="591">
        <v>24</v>
      </c>
      <c r="B49" s="508">
        <v>900</v>
      </c>
      <c r="C49" s="508">
        <v>90005</v>
      </c>
      <c r="D49" s="466">
        <v>6230</v>
      </c>
      <c r="E49" s="592" t="s">
        <v>469</v>
      </c>
      <c r="F49" s="476">
        <f>2820700</f>
        <v>2820700</v>
      </c>
    </row>
    <row r="50" spans="1:8" ht="37.5" customHeight="1">
      <c r="A50" s="591">
        <v>25</v>
      </c>
      <c r="B50" s="508">
        <v>900</v>
      </c>
      <c r="C50" s="508">
        <v>90005</v>
      </c>
      <c r="D50" s="466">
        <v>2360</v>
      </c>
      <c r="E50" s="592" t="s">
        <v>470</v>
      </c>
      <c r="F50" s="476">
        <v>87000</v>
      </c>
    </row>
    <row r="51" spans="1:8" s="474" customFormat="1" ht="15" customHeight="1">
      <c r="A51" s="593">
        <v>26</v>
      </c>
      <c r="B51" s="594">
        <v>921</v>
      </c>
      <c r="C51" s="594">
        <v>92120</v>
      </c>
      <c r="D51" s="595">
        <v>2720</v>
      </c>
      <c r="E51" s="596" t="s">
        <v>186</v>
      </c>
      <c r="F51" s="476">
        <f>800000-50000</f>
        <v>750000</v>
      </c>
    </row>
    <row r="52" spans="1:8" s="474" customFormat="1" ht="47.25" customHeight="1">
      <c r="A52" s="462">
        <v>27</v>
      </c>
      <c r="B52" s="508">
        <v>921</v>
      </c>
      <c r="C52" s="508">
        <v>92120</v>
      </c>
      <c r="D52" s="466">
        <v>6570</v>
      </c>
      <c r="E52" s="571" t="s">
        <v>471</v>
      </c>
      <c r="F52" s="457">
        <f>3572000</f>
        <v>3572000</v>
      </c>
    </row>
    <row r="53" spans="1:8" ht="36.75" customHeight="1">
      <c r="A53" s="462">
        <v>28</v>
      </c>
      <c r="B53" s="508">
        <v>921</v>
      </c>
      <c r="C53" s="508">
        <v>92195</v>
      </c>
      <c r="D53" s="597">
        <v>2360</v>
      </c>
      <c r="E53" s="514" t="s">
        <v>472</v>
      </c>
      <c r="F53" s="476">
        <f>600000</f>
        <v>600000</v>
      </c>
    </row>
    <row r="54" spans="1:8" ht="15.6" customHeight="1">
      <c r="A54" s="515">
        <v>29</v>
      </c>
      <c r="B54" s="516">
        <v>926</v>
      </c>
      <c r="C54" s="516">
        <v>92605</v>
      </c>
      <c r="D54" s="589">
        <v>2360</v>
      </c>
      <c r="E54" s="518" t="s">
        <v>473</v>
      </c>
      <c r="F54" s="457">
        <f>4850000+10000+500</f>
        <v>4860500</v>
      </c>
    </row>
    <row r="55" spans="1:8" s="444" customFormat="1" ht="21" customHeight="1">
      <c r="A55" s="745"/>
      <c r="B55" s="746"/>
      <c r="C55" s="746"/>
      <c r="D55" s="598"/>
      <c r="E55" s="746" t="s">
        <v>474</v>
      </c>
      <c r="F55" s="747">
        <f>SUM(F12,F13,F14,F15,F16,F17,F19,F25,F27,F29,F32,F35,F36,F37,F38,F39,F40,F41,F42,F45,F46,F47,F48,F49,F50,F51,F52,F53,F54)</f>
        <v>41851587.869999997</v>
      </c>
      <c r="H55" s="599"/>
    </row>
    <row r="56" spans="1:8" ht="21" customHeight="1">
      <c r="A56" s="451" t="s">
        <v>424</v>
      </c>
      <c r="B56" s="452"/>
      <c r="C56" s="452"/>
      <c r="D56" s="505"/>
      <c r="E56" s="452"/>
      <c r="F56" s="454"/>
    </row>
    <row r="57" spans="1:8" ht="21.75" customHeight="1">
      <c r="A57" s="446" t="s">
        <v>308</v>
      </c>
      <c r="B57" s="498" t="s">
        <v>208</v>
      </c>
      <c r="C57" s="498" t="s">
        <v>404</v>
      </c>
      <c r="D57" s="517"/>
      <c r="E57" s="499" t="s">
        <v>475</v>
      </c>
      <c r="F57" s="446" t="s">
        <v>407</v>
      </c>
    </row>
    <row r="58" spans="1:8" ht="24" customHeight="1">
      <c r="A58" s="462">
        <v>1</v>
      </c>
      <c r="B58" s="508">
        <v>801</v>
      </c>
      <c r="C58" s="508">
        <v>80101</v>
      </c>
      <c r="D58" s="597" t="s">
        <v>476</v>
      </c>
      <c r="E58" s="600" t="s">
        <v>111</v>
      </c>
      <c r="F58" s="457">
        <v>13982584.359999999</v>
      </c>
    </row>
    <row r="59" spans="1:8" s="474" customFormat="1" ht="13.5" customHeight="1">
      <c r="A59" s="601"/>
      <c r="B59" s="602"/>
      <c r="C59" s="603"/>
      <c r="D59" s="604"/>
      <c r="E59" s="605" t="s">
        <v>477</v>
      </c>
      <c r="F59" s="606"/>
    </row>
    <row r="60" spans="1:8" s="474" customFormat="1" ht="13.5" customHeight="1">
      <c r="A60" s="607"/>
      <c r="B60" s="442"/>
      <c r="C60" s="608"/>
      <c r="D60" s="609"/>
      <c r="E60" s="610" t="s">
        <v>478</v>
      </c>
      <c r="F60" s="611"/>
      <c r="G60" s="612"/>
    </row>
    <row r="61" spans="1:8" s="474" customFormat="1" ht="23.25" customHeight="1">
      <c r="A61" s="607"/>
      <c r="B61" s="442"/>
      <c r="C61" s="608"/>
      <c r="D61" s="613"/>
      <c r="E61" s="549" t="s">
        <v>479</v>
      </c>
      <c r="F61" s="614"/>
    </row>
    <row r="62" spans="1:8" s="474" customFormat="1" ht="25.5" customHeight="1">
      <c r="A62" s="607"/>
      <c r="B62" s="442"/>
      <c r="C62" s="608"/>
      <c r="D62" s="613"/>
      <c r="E62" s="615" t="s">
        <v>480</v>
      </c>
      <c r="F62" s="611"/>
    </row>
    <row r="63" spans="1:8" s="474" customFormat="1" ht="24" customHeight="1">
      <c r="A63" s="616"/>
      <c r="B63" s="494"/>
      <c r="C63" s="490"/>
      <c r="D63" s="617"/>
      <c r="E63" s="618" t="s">
        <v>481</v>
      </c>
      <c r="F63" s="619"/>
    </row>
    <row r="64" spans="1:8" ht="13.9" customHeight="1">
      <c r="A64" s="593">
        <v>2</v>
      </c>
      <c r="B64" s="594">
        <v>801</v>
      </c>
      <c r="C64" s="594">
        <v>80103</v>
      </c>
      <c r="D64" s="595">
        <v>2540</v>
      </c>
      <c r="E64" s="596" t="s">
        <v>116</v>
      </c>
      <c r="F64" s="519">
        <v>218379.2</v>
      </c>
    </row>
    <row r="65" spans="1:6" s="474" customFormat="1" ht="26.25" customHeight="1">
      <c r="A65" s="607"/>
      <c r="B65" s="442"/>
      <c r="C65" s="608"/>
      <c r="D65" s="613"/>
      <c r="E65" s="620" t="s">
        <v>479</v>
      </c>
      <c r="F65" s="606"/>
    </row>
    <row r="66" spans="1:6" ht="24" customHeight="1">
      <c r="A66" s="462">
        <v>3</v>
      </c>
      <c r="B66" s="508">
        <v>801</v>
      </c>
      <c r="C66" s="508">
        <v>80104</v>
      </c>
      <c r="D66" s="597" t="s">
        <v>476</v>
      </c>
      <c r="E66" s="600" t="s">
        <v>117</v>
      </c>
      <c r="F66" s="457">
        <f>13575820-200000</f>
        <v>13375820</v>
      </c>
    </row>
    <row r="67" spans="1:6" s="474" customFormat="1" ht="13.5" customHeight="1">
      <c r="A67" s="601"/>
      <c r="B67" s="602"/>
      <c r="C67" s="603"/>
      <c r="D67" s="604"/>
      <c r="E67" s="605" t="s">
        <v>439</v>
      </c>
      <c r="F67" s="606"/>
    </row>
    <row r="68" spans="1:6" s="474" customFormat="1" ht="13.5" customHeight="1">
      <c r="A68" s="607"/>
      <c r="B68" s="442"/>
      <c r="C68" s="608"/>
      <c r="D68" s="613"/>
      <c r="E68" s="530" t="s">
        <v>438</v>
      </c>
      <c r="F68" s="611"/>
    </row>
    <row r="69" spans="1:6" s="474" customFormat="1" ht="13.5" customHeight="1">
      <c r="A69" s="607"/>
      <c r="B69" s="442"/>
      <c r="C69" s="608"/>
      <c r="D69" s="613"/>
      <c r="E69" s="530" t="s">
        <v>482</v>
      </c>
      <c r="F69" s="611"/>
    </row>
    <row r="70" spans="1:6" s="474" customFormat="1" ht="13.5" customHeight="1">
      <c r="A70" s="607"/>
      <c r="B70" s="442"/>
      <c r="C70" s="608"/>
      <c r="D70" s="613"/>
      <c r="E70" s="530" t="s">
        <v>483</v>
      </c>
      <c r="F70" s="611"/>
    </row>
    <row r="71" spans="1:6" s="474" customFormat="1" ht="13.5" customHeight="1">
      <c r="A71" s="607"/>
      <c r="B71" s="442"/>
      <c r="C71" s="608"/>
      <c r="D71" s="613"/>
      <c r="E71" s="615" t="s">
        <v>484</v>
      </c>
      <c r="F71" s="611"/>
    </row>
    <row r="72" spans="1:6" s="474" customFormat="1" ht="13.5" customHeight="1">
      <c r="A72" s="607"/>
      <c r="B72" s="442"/>
      <c r="C72" s="608"/>
      <c r="D72" s="613"/>
      <c r="E72" s="615" t="s">
        <v>440</v>
      </c>
      <c r="F72" s="611"/>
    </row>
    <row r="73" spans="1:6" s="474" customFormat="1" ht="13.5" customHeight="1">
      <c r="A73" s="607"/>
      <c r="B73" s="442"/>
      <c r="C73" s="608"/>
      <c r="D73" s="613"/>
      <c r="E73" s="530" t="s">
        <v>442</v>
      </c>
      <c r="F73" s="611"/>
    </row>
    <row r="74" spans="1:6" s="474" customFormat="1" ht="13.5" customHeight="1">
      <c r="A74" s="607"/>
      <c r="B74" s="442"/>
      <c r="C74" s="608"/>
      <c r="D74" s="613"/>
      <c r="E74" s="530" t="s">
        <v>441</v>
      </c>
      <c r="F74" s="611"/>
    </row>
    <row r="75" spans="1:6" s="474" customFormat="1" ht="13.5" customHeight="1">
      <c r="A75" s="616"/>
      <c r="B75" s="494"/>
      <c r="C75" s="490"/>
      <c r="D75" s="617"/>
      <c r="E75" s="550" t="s">
        <v>485</v>
      </c>
      <c r="F75" s="621"/>
    </row>
    <row r="76" spans="1:6" s="474" customFormat="1" ht="13.5" customHeight="1">
      <c r="A76" s="607"/>
      <c r="B76" s="442"/>
      <c r="C76" s="608"/>
      <c r="D76" s="613"/>
      <c r="E76" s="622" t="s">
        <v>486</v>
      </c>
      <c r="F76" s="614"/>
    </row>
    <row r="77" spans="1:6" s="474" customFormat="1" ht="13.5" customHeight="1">
      <c r="A77" s="607"/>
      <c r="B77" s="442"/>
      <c r="C77" s="608"/>
      <c r="D77" s="613"/>
      <c r="E77" s="623" t="s">
        <v>487</v>
      </c>
      <c r="F77" s="611"/>
    </row>
    <row r="78" spans="1:6" s="474" customFormat="1" ht="13.5" customHeight="1">
      <c r="A78" s="607"/>
      <c r="B78" s="442"/>
      <c r="C78" s="608"/>
      <c r="D78" s="613"/>
      <c r="E78" s="623" t="s">
        <v>488</v>
      </c>
      <c r="F78" s="611"/>
    </row>
    <row r="79" spans="1:6" s="474" customFormat="1" ht="13.5" customHeight="1">
      <c r="A79" s="607"/>
      <c r="B79" s="442"/>
      <c r="C79" s="608"/>
      <c r="D79" s="613"/>
      <c r="E79" s="622" t="s">
        <v>489</v>
      </c>
      <c r="F79" s="614"/>
    </row>
    <row r="80" spans="1:6" s="474" customFormat="1" ht="13.5" customHeight="1">
      <c r="A80" s="616"/>
      <c r="B80" s="494"/>
      <c r="C80" s="490"/>
      <c r="D80" s="617"/>
      <c r="E80" s="624" t="s">
        <v>490</v>
      </c>
      <c r="F80" s="619"/>
    </row>
    <row r="81" spans="1:6" ht="16.5" customHeight="1">
      <c r="A81" s="462">
        <v>4</v>
      </c>
      <c r="B81" s="508">
        <v>801</v>
      </c>
      <c r="C81" s="508">
        <v>80106</v>
      </c>
      <c r="D81" s="466">
        <v>2540</v>
      </c>
      <c r="E81" s="518" t="s">
        <v>491</v>
      </c>
      <c r="F81" s="457">
        <v>258564</v>
      </c>
    </row>
    <row r="82" spans="1:6" s="474" customFormat="1" ht="13.5" customHeight="1">
      <c r="A82" s="607"/>
      <c r="B82" s="442"/>
      <c r="C82" s="608"/>
      <c r="D82" s="625"/>
      <c r="E82" s="626" t="s">
        <v>492</v>
      </c>
      <c r="F82" s="627"/>
    </row>
    <row r="83" spans="1:6" ht="13.5" customHeight="1">
      <c r="A83" s="593">
        <v>5</v>
      </c>
      <c r="B83" s="594">
        <v>801</v>
      </c>
      <c r="C83" s="594">
        <v>80115</v>
      </c>
      <c r="D83" s="628">
        <v>2540</v>
      </c>
      <c r="E83" s="629" t="s">
        <v>50</v>
      </c>
      <c r="F83" s="519">
        <v>4256329.4400000004</v>
      </c>
    </row>
    <row r="84" spans="1:6" s="474" customFormat="1" ht="24" customHeight="1">
      <c r="A84" s="630"/>
      <c r="B84" s="631"/>
      <c r="C84" s="486"/>
      <c r="D84" s="632"/>
      <c r="E84" s="633" t="s">
        <v>493</v>
      </c>
      <c r="F84" s="634"/>
    </row>
    <row r="85" spans="1:6" ht="13.5" customHeight="1">
      <c r="A85" s="593">
        <v>6</v>
      </c>
      <c r="B85" s="594">
        <v>801</v>
      </c>
      <c r="C85" s="594">
        <v>80116</v>
      </c>
      <c r="D85" s="628">
        <v>2540</v>
      </c>
      <c r="E85" s="629" t="s">
        <v>494</v>
      </c>
      <c r="F85" s="519">
        <v>9878519.3000000007</v>
      </c>
    </row>
    <row r="86" spans="1:6" s="474" customFormat="1" ht="13.5" customHeight="1">
      <c r="A86" s="601"/>
      <c r="B86" s="602"/>
      <c r="C86" s="603"/>
      <c r="D86" s="604"/>
      <c r="E86" s="635" t="s">
        <v>495</v>
      </c>
      <c r="F86" s="606"/>
    </row>
    <row r="87" spans="1:6" s="474" customFormat="1" ht="25.5" customHeight="1">
      <c r="A87" s="607"/>
      <c r="B87" s="442"/>
      <c r="C87" s="608"/>
      <c r="D87" s="613"/>
      <c r="E87" s="610" t="s">
        <v>496</v>
      </c>
      <c r="F87" s="611"/>
    </row>
    <row r="88" spans="1:6" s="474" customFormat="1" ht="13.5" customHeight="1">
      <c r="A88" s="607"/>
      <c r="B88" s="442"/>
      <c r="C88" s="608"/>
      <c r="D88" s="613"/>
      <c r="E88" s="623" t="s">
        <v>497</v>
      </c>
      <c r="F88" s="611"/>
    </row>
    <row r="89" spans="1:6" s="474" customFormat="1" ht="13.5" customHeight="1">
      <c r="A89" s="607"/>
      <c r="B89" s="442"/>
      <c r="C89" s="608"/>
      <c r="D89" s="613"/>
      <c r="E89" s="610" t="s">
        <v>498</v>
      </c>
      <c r="F89" s="611"/>
    </row>
    <row r="90" spans="1:6" s="474" customFormat="1" ht="13.5" customHeight="1">
      <c r="A90" s="607"/>
      <c r="B90" s="442"/>
      <c r="C90" s="608"/>
      <c r="D90" s="613"/>
      <c r="E90" s="623" t="s">
        <v>499</v>
      </c>
      <c r="F90" s="611"/>
    </row>
    <row r="91" spans="1:6" s="474" customFormat="1" ht="13.5" customHeight="1">
      <c r="A91" s="607"/>
      <c r="B91" s="442"/>
      <c r="C91" s="608"/>
      <c r="D91" s="613"/>
      <c r="E91" s="623" t="s">
        <v>500</v>
      </c>
      <c r="F91" s="611"/>
    </row>
    <row r="92" spans="1:6" s="474" customFormat="1" ht="13.5" customHeight="1">
      <c r="A92" s="607"/>
      <c r="B92" s="442"/>
      <c r="C92" s="608"/>
      <c r="D92" s="636"/>
      <c r="E92" s="637" t="s">
        <v>501</v>
      </c>
      <c r="F92" s="614"/>
    </row>
    <row r="93" spans="1:6" s="474" customFormat="1" ht="13.5" customHeight="1">
      <c r="A93" s="607"/>
      <c r="B93" s="442"/>
      <c r="C93" s="608"/>
      <c r="D93" s="636"/>
      <c r="E93" s="638" t="s">
        <v>502</v>
      </c>
      <c r="F93" s="611"/>
    </row>
    <row r="94" spans="1:6" s="474" customFormat="1" ht="13.5" customHeight="1">
      <c r="A94" s="607"/>
      <c r="B94" s="442"/>
      <c r="C94" s="608"/>
      <c r="D94" s="639"/>
      <c r="E94" s="622" t="s">
        <v>503</v>
      </c>
      <c r="F94" s="614"/>
    </row>
    <row r="95" spans="1:6" s="474" customFormat="1" ht="22.5" customHeight="1">
      <c r="A95" s="616"/>
      <c r="B95" s="494"/>
      <c r="C95" s="490"/>
      <c r="D95" s="617"/>
      <c r="E95" s="618" t="s">
        <v>504</v>
      </c>
      <c r="F95" s="619"/>
    </row>
    <row r="96" spans="1:6" ht="24" customHeight="1">
      <c r="A96" s="462">
        <v>7</v>
      </c>
      <c r="B96" s="462">
        <v>801</v>
      </c>
      <c r="C96" s="462">
        <v>80117</v>
      </c>
      <c r="D96" s="640" t="s">
        <v>476</v>
      </c>
      <c r="E96" s="600" t="s">
        <v>124</v>
      </c>
      <c r="F96" s="457">
        <v>3686408.18</v>
      </c>
    </row>
    <row r="97" spans="1:6" s="474" customFormat="1" ht="13.5" customHeight="1">
      <c r="A97" s="607"/>
      <c r="B97" s="442"/>
      <c r="C97" s="608"/>
      <c r="D97" s="613"/>
      <c r="E97" s="641" t="s">
        <v>445</v>
      </c>
      <c r="F97" s="614"/>
    </row>
    <row r="98" spans="1:6" s="474" customFormat="1" ht="24" customHeight="1">
      <c r="A98" s="616"/>
      <c r="B98" s="494"/>
      <c r="C98" s="490"/>
      <c r="D98" s="617"/>
      <c r="E98" s="642" t="s">
        <v>505</v>
      </c>
      <c r="F98" s="619"/>
    </row>
    <row r="99" spans="1:6" ht="24" customHeight="1">
      <c r="A99" s="462">
        <v>8</v>
      </c>
      <c r="B99" s="462">
        <v>801</v>
      </c>
      <c r="C99" s="462">
        <v>80120</v>
      </c>
      <c r="D99" s="640" t="s">
        <v>476</v>
      </c>
      <c r="E99" s="600" t="s">
        <v>446</v>
      </c>
      <c r="F99" s="457">
        <v>8557242.3000000007</v>
      </c>
    </row>
    <row r="100" spans="1:6" s="474" customFormat="1" ht="25.5" customHeight="1">
      <c r="A100" s="607"/>
      <c r="B100" s="442"/>
      <c r="C100" s="608"/>
      <c r="D100" s="613"/>
      <c r="E100" s="615" t="s">
        <v>506</v>
      </c>
      <c r="F100" s="611"/>
    </row>
    <row r="101" spans="1:6" s="474" customFormat="1" ht="24.75" customHeight="1">
      <c r="A101" s="607"/>
      <c r="B101" s="442"/>
      <c r="C101" s="608"/>
      <c r="D101" s="613"/>
      <c r="E101" s="615" t="s">
        <v>507</v>
      </c>
      <c r="F101" s="611"/>
    </row>
    <row r="102" spans="1:6" s="474" customFormat="1" ht="13.5" customHeight="1">
      <c r="A102" s="607"/>
      <c r="B102" s="442"/>
      <c r="C102" s="608"/>
      <c r="D102" s="613"/>
      <c r="E102" s="623" t="s">
        <v>508</v>
      </c>
      <c r="F102" s="611"/>
    </row>
    <row r="103" spans="1:6" s="474" customFormat="1" ht="13.5" customHeight="1">
      <c r="A103" s="616"/>
      <c r="B103" s="494"/>
      <c r="C103" s="490"/>
      <c r="D103" s="617"/>
      <c r="E103" s="624" t="s">
        <v>509</v>
      </c>
      <c r="F103" s="619"/>
    </row>
    <row r="104" spans="1:6" ht="26.25" customHeight="1">
      <c r="A104" s="462">
        <v>9</v>
      </c>
      <c r="B104" s="462">
        <v>801</v>
      </c>
      <c r="C104" s="462">
        <v>80122</v>
      </c>
      <c r="D104" s="640" t="s">
        <v>476</v>
      </c>
      <c r="E104" s="600" t="s">
        <v>510</v>
      </c>
      <c r="F104" s="457">
        <v>5186178</v>
      </c>
    </row>
    <row r="105" spans="1:6" s="474" customFormat="1" ht="12.75" customHeight="1">
      <c r="A105" s="607"/>
      <c r="B105" s="442"/>
      <c r="C105" s="608"/>
      <c r="D105" s="613"/>
      <c r="E105" s="610" t="s">
        <v>511</v>
      </c>
      <c r="F105" s="611"/>
    </row>
    <row r="106" spans="1:6" s="474" customFormat="1" ht="23.25" customHeight="1">
      <c r="A106" s="607"/>
      <c r="B106" s="442"/>
      <c r="C106" s="608"/>
      <c r="D106" s="636"/>
      <c r="E106" s="610" t="s">
        <v>512</v>
      </c>
      <c r="F106" s="611"/>
    </row>
    <row r="107" spans="1:6" s="474" customFormat="1" ht="13.5" customHeight="1">
      <c r="A107" s="607"/>
      <c r="B107" s="442"/>
      <c r="C107" s="608"/>
      <c r="D107" s="636"/>
      <c r="E107" s="643" t="s">
        <v>513</v>
      </c>
      <c r="F107" s="611"/>
    </row>
    <row r="108" spans="1:6" s="474" customFormat="1" ht="13.5" customHeight="1">
      <c r="A108" s="607"/>
      <c r="B108" s="442"/>
      <c r="C108" s="608"/>
      <c r="D108" s="613"/>
      <c r="E108" s="610" t="s">
        <v>514</v>
      </c>
      <c r="F108" s="611"/>
    </row>
    <row r="109" spans="1:6" s="474" customFormat="1" ht="13.5" customHeight="1">
      <c r="A109" s="607"/>
      <c r="B109" s="442"/>
      <c r="C109" s="608"/>
      <c r="D109" s="613"/>
      <c r="E109" s="530" t="s">
        <v>515</v>
      </c>
      <c r="F109" s="611"/>
    </row>
    <row r="110" spans="1:6" s="474" customFormat="1" ht="13.5" customHeight="1">
      <c r="A110" s="607"/>
      <c r="B110" s="442"/>
      <c r="C110" s="608"/>
      <c r="D110" s="613"/>
      <c r="E110" s="530" t="s">
        <v>516</v>
      </c>
      <c r="F110" s="611"/>
    </row>
    <row r="111" spans="1:6" s="474" customFormat="1" ht="13.5" customHeight="1">
      <c r="A111" s="607"/>
      <c r="B111" s="442"/>
      <c r="C111" s="608"/>
      <c r="D111" s="613"/>
      <c r="E111" s="623" t="s">
        <v>517</v>
      </c>
      <c r="F111" s="611"/>
    </row>
    <row r="112" spans="1:6" ht="48" customHeight="1">
      <c r="A112" s="462">
        <v>10</v>
      </c>
      <c r="B112" s="508">
        <v>801</v>
      </c>
      <c r="C112" s="508">
        <v>80149</v>
      </c>
      <c r="D112" s="597" t="s">
        <v>476</v>
      </c>
      <c r="E112" s="514" t="s">
        <v>518</v>
      </c>
      <c r="F112" s="457">
        <v>4668693.5199999996</v>
      </c>
    </row>
    <row r="113" spans="1:6" s="474" customFormat="1" ht="13.5" customHeight="1">
      <c r="A113" s="607"/>
      <c r="B113" s="442"/>
      <c r="C113" s="608"/>
      <c r="D113" s="613"/>
      <c r="E113" s="615" t="s">
        <v>486</v>
      </c>
      <c r="F113" s="611"/>
    </row>
    <row r="114" spans="1:6" s="474" customFormat="1" ht="13.5" customHeight="1">
      <c r="A114" s="607"/>
      <c r="B114" s="442"/>
      <c r="C114" s="608"/>
      <c r="D114" s="613"/>
      <c r="E114" s="615" t="s">
        <v>519</v>
      </c>
      <c r="F114" s="611"/>
    </row>
    <row r="115" spans="1:6" s="474" customFormat="1" ht="13.5" customHeight="1">
      <c r="A115" s="607"/>
      <c r="B115" s="442"/>
      <c r="C115" s="608"/>
      <c r="D115" s="613"/>
      <c r="E115" s="644" t="s">
        <v>439</v>
      </c>
      <c r="F115" s="614"/>
    </row>
    <row r="116" spans="1:6" s="474" customFormat="1" ht="13.5" customHeight="1">
      <c r="A116" s="607"/>
      <c r="B116" s="442"/>
      <c r="C116" s="608"/>
      <c r="D116" s="613"/>
      <c r="E116" s="530" t="s">
        <v>482</v>
      </c>
      <c r="F116" s="611"/>
    </row>
    <row r="117" spans="1:6" s="474" customFormat="1" ht="13.5" customHeight="1">
      <c r="A117" s="607"/>
      <c r="B117" s="442"/>
      <c r="C117" s="608"/>
      <c r="D117" s="613"/>
      <c r="E117" s="615" t="s">
        <v>520</v>
      </c>
      <c r="F117" s="611"/>
    </row>
    <row r="118" spans="1:6" s="474" customFormat="1" ht="13.5" customHeight="1">
      <c r="A118" s="607"/>
      <c r="B118" s="442"/>
      <c r="C118" s="608"/>
      <c r="D118" s="613"/>
      <c r="E118" s="615" t="s">
        <v>521</v>
      </c>
      <c r="F118" s="611"/>
    </row>
    <row r="119" spans="1:6" s="474" customFormat="1" ht="13.5" customHeight="1">
      <c r="A119" s="616"/>
      <c r="B119" s="494"/>
      <c r="C119" s="490"/>
      <c r="D119" s="617"/>
      <c r="E119" s="550" t="s">
        <v>440</v>
      </c>
      <c r="F119" s="621"/>
    </row>
    <row r="120" spans="1:6" s="474" customFormat="1" ht="13.5" customHeight="1">
      <c r="A120" s="607"/>
      <c r="B120" s="442"/>
      <c r="C120" s="608"/>
      <c r="D120" s="636"/>
      <c r="E120" s="644" t="s">
        <v>442</v>
      </c>
      <c r="F120" s="614"/>
    </row>
    <row r="121" spans="1:6" s="474" customFormat="1" ht="13.5" customHeight="1">
      <c r="A121" s="607"/>
      <c r="B121" s="442"/>
      <c r="C121" s="608"/>
      <c r="D121" s="609"/>
      <c r="E121" s="645" t="s">
        <v>438</v>
      </c>
      <c r="F121" s="646"/>
    </row>
    <row r="122" spans="1:6" s="474" customFormat="1" ht="13.5" customHeight="1">
      <c r="A122" s="607"/>
      <c r="B122" s="442"/>
      <c r="C122" s="608"/>
      <c r="D122" s="613"/>
      <c r="E122" s="644" t="s">
        <v>522</v>
      </c>
      <c r="F122" s="614"/>
    </row>
    <row r="123" spans="1:6" s="474" customFormat="1" ht="13.5" customHeight="1">
      <c r="A123" s="607"/>
      <c r="B123" s="442"/>
      <c r="C123" s="608"/>
      <c r="D123" s="613"/>
      <c r="E123" s="533" t="s">
        <v>488</v>
      </c>
      <c r="F123" s="647"/>
    </row>
    <row r="124" spans="1:6" s="474" customFormat="1" ht="13.5" customHeight="1">
      <c r="A124" s="607"/>
      <c r="B124" s="442"/>
      <c r="C124" s="608"/>
      <c r="D124" s="613"/>
      <c r="E124" s="648" t="s">
        <v>490</v>
      </c>
      <c r="F124" s="614"/>
    </row>
    <row r="125" spans="1:6" s="474" customFormat="1" ht="13.5" customHeight="1">
      <c r="A125" s="616"/>
      <c r="B125" s="494"/>
      <c r="C125" s="490"/>
      <c r="D125" s="617"/>
      <c r="E125" s="649" t="s">
        <v>489</v>
      </c>
      <c r="F125" s="619"/>
    </row>
    <row r="126" spans="1:6" ht="36" customHeight="1">
      <c r="A126" s="462">
        <v>11</v>
      </c>
      <c r="B126" s="462">
        <v>801</v>
      </c>
      <c r="C126" s="462">
        <v>80150</v>
      </c>
      <c r="D126" s="640" t="s">
        <v>476</v>
      </c>
      <c r="E126" s="514" t="s">
        <v>523</v>
      </c>
      <c r="F126" s="457">
        <v>983068.01</v>
      </c>
    </row>
    <row r="127" spans="1:6" s="474" customFormat="1" ht="25.5" customHeight="1">
      <c r="A127" s="607"/>
      <c r="B127" s="442"/>
      <c r="C127" s="608"/>
      <c r="D127" s="613"/>
      <c r="E127" s="610" t="s">
        <v>524</v>
      </c>
      <c r="F127" s="611"/>
    </row>
    <row r="128" spans="1:6" s="474" customFormat="1" ht="25.9" customHeight="1">
      <c r="A128" s="607"/>
      <c r="B128" s="442"/>
      <c r="C128" s="608"/>
      <c r="D128" s="613"/>
      <c r="E128" s="615" t="s">
        <v>480</v>
      </c>
      <c r="F128" s="611"/>
    </row>
    <row r="129" spans="1:7" s="474" customFormat="1" ht="13.5" customHeight="1">
      <c r="A129" s="607"/>
      <c r="B129" s="442"/>
      <c r="C129" s="608"/>
      <c r="D129" s="613"/>
      <c r="E129" s="615" t="s">
        <v>477</v>
      </c>
      <c r="F129" s="611"/>
    </row>
    <row r="130" spans="1:7" s="474" customFormat="1" ht="13.5" customHeight="1">
      <c r="A130" s="616"/>
      <c r="B130" s="494"/>
      <c r="C130" s="490"/>
      <c r="D130" s="617"/>
      <c r="E130" s="618" t="s">
        <v>478</v>
      </c>
      <c r="F130" s="619"/>
      <c r="G130" s="612"/>
    </row>
    <row r="131" spans="1:7" ht="13.5" customHeight="1">
      <c r="A131" s="462">
        <v>12</v>
      </c>
      <c r="B131" s="462">
        <v>801</v>
      </c>
      <c r="C131" s="462">
        <v>80151</v>
      </c>
      <c r="D131" s="546">
        <v>2540</v>
      </c>
      <c r="E131" s="650" t="s">
        <v>525</v>
      </c>
      <c r="F131" s="457">
        <v>54992.29</v>
      </c>
    </row>
    <row r="132" spans="1:7" s="474" customFormat="1" ht="13.5" customHeight="1">
      <c r="A132" s="601"/>
      <c r="B132" s="602"/>
      <c r="C132" s="603"/>
      <c r="D132" s="651"/>
      <c r="E132" s="652" t="s">
        <v>526</v>
      </c>
      <c r="F132" s="606"/>
    </row>
    <row r="133" spans="1:7" s="474" customFormat="1" ht="13.5" customHeight="1">
      <c r="A133" s="616"/>
      <c r="B133" s="494"/>
      <c r="C133" s="490"/>
      <c r="D133" s="653"/>
      <c r="E133" s="654" t="s">
        <v>500</v>
      </c>
      <c r="F133" s="619"/>
    </row>
    <row r="134" spans="1:7" ht="95.25" customHeight="1">
      <c r="A134" s="462">
        <v>13</v>
      </c>
      <c r="B134" s="462">
        <v>801</v>
      </c>
      <c r="C134" s="462">
        <v>80152</v>
      </c>
      <c r="D134" s="640" t="s">
        <v>476</v>
      </c>
      <c r="E134" s="514" t="s">
        <v>527</v>
      </c>
      <c r="F134" s="457">
        <v>1305840.69</v>
      </c>
    </row>
    <row r="135" spans="1:7" s="474" customFormat="1" ht="13.5" customHeight="1">
      <c r="A135" s="607"/>
      <c r="B135" s="442"/>
      <c r="C135" s="608"/>
      <c r="D135" s="613"/>
      <c r="E135" s="548" t="s">
        <v>445</v>
      </c>
      <c r="F135" s="614"/>
    </row>
    <row r="136" spans="1:7" s="474" customFormat="1" ht="13.5" customHeight="1">
      <c r="A136" s="607"/>
      <c r="B136" s="442"/>
      <c r="C136" s="608"/>
      <c r="D136" s="613"/>
      <c r="E136" s="530" t="s">
        <v>509</v>
      </c>
      <c r="F136" s="611"/>
    </row>
    <row r="137" spans="1:7" s="474" customFormat="1" ht="22.9" customHeight="1">
      <c r="A137" s="607"/>
      <c r="B137" s="442"/>
      <c r="C137" s="608"/>
      <c r="D137" s="609"/>
      <c r="E137" s="655" t="s">
        <v>493</v>
      </c>
      <c r="F137" s="614"/>
    </row>
    <row r="138" spans="1:7" s="474" customFormat="1" ht="24.75" customHeight="1">
      <c r="A138" s="607"/>
      <c r="B138" s="442"/>
      <c r="C138" s="608"/>
      <c r="D138" s="613"/>
      <c r="E138" s="615" t="s">
        <v>507</v>
      </c>
      <c r="F138" s="611"/>
    </row>
    <row r="139" spans="1:7" s="474" customFormat="1" ht="13.5" customHeight="1">
      <c r="A139" s="607"/>
      <c r="B139" s="442"/>
      <c r="C139" s="608"/>
      <c r="D139" s="613"/>
      <c r="E139" s="530" t="s">
        <v>508</v>
      </c>
      <c r="F139" s="611"/>
    </row>
    <row r="140" spans="1:7" s="474" customFormat="1" ht="24" customHeight="1">
      <c r="A140" s="616"/>
      <c r="B140" s="494"/>
      <c r="C140" s="490"/>
      <c r="D140" s="617"/>
      <c r="E140" s="618" t="s">
        <v>505</v>
      </c>
      <c r="F140" s="619"/>
    </row>
    <row r="141" spans="1:7" ht="15" customHeight="1">
      <c r="A141" s="656">
        <v>14</v>
      </c>
      <c r="B141" s="656">
        <v>853</v>
      </c>
      <c r="C141" s="656">
        <v>85311</v>
      </c>
      <c r="D141" s="657">
        <v>2580</v>
      </c>
      <c r="E141" s="658" t="s">
        <v>163</v>
      </c>
      <c r="F141" s="564">
        <f>280800+12525</f>
        <v>293325</v>
      </c>
    </row>
    <row r="142" spans="1:7" s="474" customFormat="1" ht="13.5" customHeight="1">
      <c r="A142" s="630"/>
      <c r="B142" s="631"/>
      <c r="C142" s="490"/>
      <c r="D142" s="659"/>
      <c r="E142" s="660" t="s">
        <v>528</v>
      </c>
      <c r="F142" s="619"/>
    </row>
    <row r="143" spans="1:7" ht="13.5" customHeight="1">
      <c r="A143" s="593">
        <v>15</v>
      </c>
      <c r="B143" s="593">
        <v>854</v>
      </c>
      <c r="C143" s="593">
        <v>85402</v>
      </c>
      <c r="D143" s="657">
        <v>2540</v>
      </c>
      <c r="E143" s="629" t="s">
        <v>529</v>
      </c>
      <c r="F143" s="519">
        <v>1338913.0900000001</v>
      </c>
    </row>
    <row r="144" spans="1:7" s="474" customFormat="1" ht="13.5" customHeight="1">
      <c r="A144" s="630"/>
      <c r="B144" s="631"/>
      <c r="C144" s="486"/>
      <c r="D144" s="632"/>
      <c r="E144" s="661" t="s">
        <v>530</v>
      </c>
      <c r="F144" s="634"/>
    </row>
    <row r="145" spans="1:6" ht="14.25" customHeight="1">
      <c r="A145" s="593">
        <v>16</v>
      </c>
      <c r="B145" s="593">
        <v>854</v>
      </c>
      <c r="C145" s="593">
        <v>85404</v>
      </c>
      <c r="D145" s="657">
        <v>2540</v>
      </c>
      <c r="E145" s="629" t="s">
        <v>168</v>
      </c>
      <c r="F145" s="519">
        <f>989786.53+200000</f>
        <v>1189786.53</v>
      </c>
    </row>
    <row r="146" spans="1:6" s="474" customFormat="1" ht="13.5" customHeight="1">
      <c r="A146" s="607"/>
      <c r="B146" s="442"/>
      <c r="C146" s="608"/>
      <c r="D146" s="613"/>
      <c r="E146" s="623" t="s">
        <v>488</v>
      </c>
      <c r="F146" s="614"/>
    </row>
    <row r="147" spans="1:6" s="474" customFormat="1" ht="13.5" customHeight="1">
      <c r="A147" s="607"/>
      <c r="B147" s="442"/>
      <c r="C147" s="608"/>
      <c r="D147" s="613"/>
      <c r="E147" s="533" t="s">
        <v>482</v>
      </c>
      <c r="F147" s="611"/>
    </row>
    <row r="148" spans="1:6" s="474" customFormat="1" ht="13.5" customHeight="1">
      <c r="A148" s="607"/>
      <c r="B148" s="442"/>
      <c r="C148" s="608"/>
      <c r="D148" s="613"/>
      <c r="E148" s="615" t="s">
        <v>519</v>
      </c>
      <c r="F148" s="611"/>
    </row>
    <row r="149" spans="1:6" s="474" customFormat="1" ht="13.5" customHeight="1">
      <c r="A149" s="607"/>
      <c r="B149" s="442"/>
      <c r="C149" s="608"/>
      <c r="D149" s="613"/>
      <c r="E149" s="530" t="s">
        <v>442</v>
      </c>
      <c r="F149" s="611"/>
    </row>
    <row r="150" spans="1:6" s="474" customFormat="1" ht="13.5" customHeight="1">
      <c r="A150" s="607"/>
      <c r="B150" s="442"/>
      <c r="C150" s="608"/>
      <c r="D150" s="613"/>
      <c r="E150" s="615" t="s">
        <v>520</v>
      </c>
      <c r="F150" s="611"/>
    </row>
    <row r="151" spans="1:6" s="474" customFormat="1" ht="13.5" customHeight="1">
      <c r="A151" s="607"/>
      <c r="B151" s="442"/>
      <c r="C151" s="608"/>
      <c r="D151" s="613"/>
      <c r="E151" s="615" t="s">
        <v>440</v>
      </c>
      <c r="F151" s="611"/>
    </row>
    <row r="152" spans="1:6" s="474" customFormat="1" ht="13.5" customHeight="1">
      <c r="A152" s="607"/>
      <c r="B152" s="442"/>
      <c r="C152" s="608"/>
      <c r="D152" s="613"/>
      <c r="E152" s="644" t="s">
        <v>439</v>
      </c>
      <c r="F152" s="614"/>
    </row>
    <row r="153" spans="1:6" s="474" customFormat="1" ht="13.5" customHeight="1">
      <c r="A153" s="607"/>
      <c r="B153" s="442"/>
      <c r="C153" s="608"/>
      <c r="D153" s="613"/>
      <c r="E153" s="615" t="s">
        <v>521</v>
      </c>
      <c r="F153" s="611"/>
    </row>
    <row r="154" spans="1:6" s="474" customFormat="1" ht="13.5" customHeight="1">
      <c r="A154" s="616"/>
      <c r="B154" s="494"/>
      <c r="C154" s="490"/>
      <c r="D154" s="662"/>
      <c r="E154" s="663" t="s">
        <v>438</v>
      </c>
      <c r="F154" s="619"/>
    </row>
    <row r="155" spans="1:6" ht="25.5" customHeight="1">
      <c r="A155" s="541">
        <v>17</v>
      </c>
      <c r="B155" s="541">
        <v>854</v>
      </c>
      <c r="C155" s="541">
        <v>85406</v>
      </c>
      <c r="D155" s="546">
        <v>2540</v>
      </c>
      <c r="E155" s="664" t="s">
        <v>531</v>
      </c>
      <c r="F155" s="457">
        <v>123905.02</v>
      </c>
    </row>
    <row r="156" spans="1:6" s="474" customFormat="1" ht="13.5" customHeight="1">
      <c r="A156" s="601"/>
      <c r="B156" s="602"/>
      <c r="C156" s="603"/>
      <c r="D156" s="625"/>
      <c r="E156" s="665" t="s">
        <v>532</v>
      </c>
      <c r="F156" s="606"/>
    </row>
    <row r="157" spans="1:6" ht="12.75" customHeight="1">
      <c r="A157" s="593">
        <v>18</v>
      </c>
      <c r="B157" s="593">
        <v>854</v>
      </c>
      <c r="C157" s="593">
        <v>85410</v>
      </c>
      <c r="D157" s="657">
        <v>2590</v>
      </c>
      <c r="E157" s="629" t="s">
        <v>169</v>
      </c>
      <c r="F157" s="519">
        <v>1365082.91</v>
      </c>
    </row>
    <row r="158" spans="1:6" s="474" customFormat="1" ht="13.5" customHeight="1">
      <c r="A158" s="630"/>
      <c r="B158" s="631"/>
      <c r="C158" s="486"/>
      <c r="D158" s="659"/>
      <c r="E158" s="660" t="s">
        <v>533</v>
      </c>
      <c r="F158" s="666"/>
    </row>
    <row r="159" spans="1:6" ht="14.25" customHeight="1">
      <c r="A159" s="748"/>
      <c r="B159" s="739"/>
      <c r="C159" s="739"/>
      <c r="D159" s="505"/>
      <c r="E159" s="739" t="s">
        <v>474</v>
      </c>
      <c r="F159" s="740">
        <f>SUM(F58:F158)</f>
        <v>70723631.839999989</v>
      </c>
    </row>
    <row r="160" spans="1:6" ht="15.75" customHeight="1">
      <c r="A160" s="667"/>
      <c r="B160" s="668"/>
      <c r="C160" s="668"/>
      <c r="D160" s="505"/>
      <c r="E160" s="668" t="s">
        <v>428</v>
      </c>
      <c r="F160" s="669">
        <f>SUM(F55,F159)</f>
        <v>112575219.70999998</v>
      </c>
    </row>
    <row r="162" spans="1:7" ht="12.6" customHeight="1">
      <c r="A162" s="744"/>
      <c r="F162" s="458"/>
    </row>
    <row r="163" spans="1:7">
      <c r="F163" s="458"/>
      <c r="G163" s="474"/>
    </row>
    <row r="164" spans="1:7">
      <c r="F164" s="458"/>
      <c r="G164" s="474"/>
    </row>
    <row r="165" spans="1:7">
      <c r="F165" s="458"/>
    </row>
    <row r="166" spans="1:7">
      <c r="F166" s="458"/>
    </row>
    <row r="167" spans="1:7">
      <c r="F167" s="458"/>
    </row>
    <row r="168" spans="1:7">
      <c r="F168" s="458"/>
    </row>
    <row r="169" spans="1:7">
      <c r="F169" s="458"/>
    </row>
  </sheetData>
  <pageMargins left="0.51181102362204722" right="0.51181102362204722" top="0.70866141732283472" bottom="0.70866141732283472" header="0.31496062992125984" footer="0.31496062992125984"/>
  <pageSetup paperSize="9" firstPageNumber="48" orientation="portrait" r:id="rId1"/>
  <headerFooter>
    <oddFooter>&amp;C&amp;8&amp;P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53D14AC-10F9-4249-B893-26501B62E04B}">
  <dimension ref="A1"/>
  <sheetViews>
    <sheetView workbookViewId="0"/>
  </sheetViews>
  <sheetFormatPr defaultRowHeight="1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Arkusze</vt:lpstr>
      </vt:variant>
      <vt:variant>
        <vt:i4>7</vt:i4>
      </vt:variant>
      <vt:variant>
        <vt:lpstr>Nazwane zakresy</vt:lpstr>
      </vt:variant>
      <vt:variant>
        <vt:i4>7</vt:i4>
      </vt:variant>
    </vt:vector>
  </HeadingPairs>
  <TitlesOfParts>
    <vt:vector size="14" baseType="lpstr">
      <vt:lpstr>Zał.Nr1</vt:lpstr>
      <vt:lpstr>Zał.Nr2</vt:lpstr>
      <vt:lpstr>Zał.Nr3</vt:lpstr>
      <vt:lpstr>Zał.Nr4</vt:lpstr>
      <vt:lpstr>Zał.Nr5</vt:lpstr>
      <vt:lpstr>Zał.Nr6</vt:lpstr>
      <vt:lpstr>Arkusz1</vt:lpstr>
      <vt:lpstr>Zał.Nr1!Obszar_wydruku</vt:lpstr>
      <vt:lpstr>Zał.Nr4!Obszar_wydruku</vt:lpstr>
      <vt:lpstr>Zał.Nr1!Tytuły_wydruku</vt:lpstr>
      <vt:lpstr>Zał.Nr2!Tytuły_wydruku</vt:lpstr>
      <vt:lpstr>Zał.Nr3!Tytuły_wydruku</vt:lpstr>
      <vt:lpstr>Zał.Nr5!Tytuły_wydruku</vt:lpstr>
      <vt:lpstr>Zał.Nr6!Tytuły_wydruku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Monika Szubska</dc:creator>
  <cp:lastModifiedBy>Beata Duszeńska</cp:lastModifiedBy>
  <cp:lastPrinted>2025-10-03T05:47:52Z</cp:lastPrinted>
  <dcterms:created xsi:type="dcterms:W3CDTF">2015-06-05T18:19:34Z</dcterms:created>
  <dcterms:modified xsi:type="dcterms:W3CDTF">2025-10-03T06:31:15Z</dcterms:modified>
</cp:coreProperties>
</file>