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winiecka\Desktop\"/>
    </mc:Choice>
  </mc:AlternateContent>
  <xr:revisionPtr revIDLastSave="0" documentId="8_{BA16CA65-055A-4D9A-809E-161546805B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.Nr1" sheetId="12" r:id="rId1"/>
    <sheet name="Zał.Nr2" sheetId="13" r:id="rId2"/>
    <sheet name="Zał.Nr3" sheetId="14" r:id="rId3"/>
    <sheet name="Zał.Nr4" sheetId="15" r:id="rId4"/>
    <sheet name="Zał.Nr5" sheetId="16" r:id="rId5"/>
    <sheet name="Zał.Nr6" sheetId="17" r:id="rId6"/>
    <sheet name="Arkusz1" sheetId="1" r:id="rId7"/>
  </sheets>
  <definedNames>
    <definedName name="_xlnm._FilterDatabase" localSheetId="1" hidden="1">Zał.Nr2!$R$1:$R$38</definedName>
    <definedName name="_xlnm.Print_Area" localSheetId="0">Zał.Nr1!$A$1:$H$124</definedName>
    <definedName name="_xlnm.Print_Area" localSheetId="1">Zał.Nr2!$A$3:$R$38</definedName>
    <definedName name="_xlnm.Print_Area" localSheetId="2">Zał.Nr3!$A$1:$I$38</definedName>
    <definedName name="_xlnm.Print_Area" localSheetId="3">Zał.Nr4!$A$1:$D$37</definedName>
    <definedName name="_xlnm.Print_Titles" localSheetId="0">Zał.Nr1!$7:$9</definedName>
    <definedName name="_xlnm.Print_Titles" localSheetId="1">Zał.Nr2!$12:$19</definedName>
    <definedName name="_xlnm.Print_Titles" localSheetId="2">Zał.Nr3!$8:$14</definedName>
    <definedName name="_xlnm.Print_Titles" localSheetId="4">Zał.Nr5!$10:$11</definedName>
    <definedName name="_xlnm.Print_Titles" localSheetId="5">Zał.Nr6!$36:$36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8" i="17" l="1"/>
  <c r="F136" i="17"/>
  <c r="F126" i="17"/>
  <c r="F124" i="17"/>
  <c r="F122" i="17"/>
  <c r="F114" i="17"/>
  <c r="F111" i="17"/>
  <c r="F105" i="17"/>
  <c r="F90" i="17"/>
  <c r="F83" i="17"/>
  <c r="F78" i="17"/>
  <c r="F75" i="17"/>
  <c r="F64" i="17"/>
  <c r="F62" i="17"/>
  <c r="F60" i="17"/>
  <c r="F45" i="17"/>
  <c r="F43" i="17"/>
  <c r="F140" i="17" s="1"/>
  <c r="F37" i="17"/>
  <c r="F33" i="17"/>
  <c r="F31" i="17"/>
  <c r="F30" i="17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34" i="17" s="1"/>
  <c r="F40" i="16"/>
  <c r="F38" i="16"/>
  <c r="F36" i="16"/>
  <c r="F34" i="16"/>
  <c r="F42" i="16" s="1"/>
  <c r="F32" i="16"/>
  <c r="F28" i="16"/>
  <c r="F26" i="16"/>
  <c r="F24" i="16"/>
  <c r="F22" i="16"/>
  <c r="F20" i="16"/>
  <c r="F18" i="16"/>
  <c r="F17" i="16"/>
  <c r="F16" i="16"/>
  <c r="F30" i="16" s="1"/>
  <c r="D29" i="15"/>
  <c r="D23" i="15"/>
  <c r="G23" i="15" s="1"/>
  <c r="D17" i="15"/>
  <c r="G15" i="15"/>
  <c r="D15" i="15"/>
  <c r="G10" i="15" s="1"/>
  <c r="D11" i="15"/>
  <c r="D10" i="15" s="1"/>
  <c r="F141" i="17" l="1"/>
  <c r="F43" i="16"/>
  <c r="H10" i="15"/>
  <c r="G21" i="15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10" i="12"/>
  <c r="H109" i="12"/>
  <c r="H108" i="12"/>
  <c r="G107" i="12"/>
  <c r="F107" i="12"/>
  <c r="H107" i="12" s="1"/>
  <c r="H106" i="12"/>
  <c r="H105" i="12"/>
  <c r="H104" i="12"/>
  <c r="H103" i="12"/>
  <c r="H102" i="12"/>
  <c r="H101" i="12"/>
  <c r="H100" i="12"/>
  <c r="G99" i="12"/>
  <c r="F99" i="12"/>
  <c r="H99" i="12" s="1"/>
  <c r="G98" i="12"/>
  <c r="H97" i="12"/>
  <c r="G96" i="12"/>
  <c r="G95" i="12" s="1"/>
  <c r="F96" i="12"/>
  <c r="H96" i="12" s="1"/>
  <c r="H94" i="12"/>
  <c r="G93" i="12"/>
  <c r="F93" i="12"/>
  <c r="H93" i="12" s="1"/>
  <c r="G92" i="12"/>
  <c r="H90" i="12"/>
  <c r="H89" i="12"/>
  <c r="H88" i="12"/>
  <c r="H87" i="12"/>
  <c r="H86" i="12"/>
  <c r="H85" i="12"/>
  <c r="H84" i="12"/>
  <c r="H83" i="12"/>
  <c r="H82" i="12"/>
  <c r="H81" i="12"/>
  <c r="H80" i="12"/>
  <c r="G80" i="12"/>
  <c r="G79" i="12" s="1"/>
  <c r="G78" i="12" s="1"/>
  <c r="F80" i="12"/>
  <c r="F79" i="12"/>
  <c r="F78" i="12" s="1"/>
  <c r="H76" i="12"/>
  <c r="H75" i="12"/>
  <c r="G74" i="12"/>
  <c r="H74" i="12" s="1"/>
  <c r="F74" i="12"/>
  <c r="H73" i="12"/>
  <c r="G72" i="12"/>
  <c r="F72" i="12"/>
  <c r="H71" i="12"/>
  <c r="G70" i="12"/>
  <c r="H70" i="12" s="1"/>
  <c r="F70" i="12"/>
  <c r="F69" i="12"/>
  <c r="H68" i="12"/>
  <c r="G67" i="12"/>
  <c r="G66" i="12" s="1"/>
  <c r="F67" i="12"/>
  <c r="H64" i="12"/>
  <c r="H63" i="12"/>
  <c r="H62" i="12"/>
  <c r="G61" i="12"/>
  <c r="F61" i="12"/>
  <c r="H61" i="12" s="1"/>
  <c r="H60" i="12"/>
  <c r="H59" i="12"/>
  <c r="H58" i="12"/>
  <c r="H57" i="12"/>
  <c r="G56" i="12"/>
  <c r="F56" i="12"/>
  <c r="H56" i="12" s="1"/>
  <c r="H55" i="12"/>
  <c r="H54" i="12"/>
  <c r="H53" i="12"/>
  <c r="H52" i="12"/>
  <c r="H51" i="12"/>
  <c r="G50" i="12"/>
  <c r="F50" i="12"/>
  <c r="H49" i="12"/>
  <c r="H48" i="12"/>
  <c r="H47" i="12"/>
  <c r="H46" i="12"/>
  <c r="H45" i="12"/>
  <c r="G44" i="12"/>
  <c r="F44" i="12"/>
  <c r="H44" i="12" s="1"/>
  <c r="H41" i="12"/>
  <c r="G40" i="12"/>
  <c r="H40" i="12" s="1"/>
  <c r="F40" i="12"/>
  <c r="H39" i="12"/>
  <c r="G38" i="12"/>
  <c r="F38" i="12"/>
  <c r="F37" i="12" s="1"/>
  <c r="F36" i="12" s="1"/>
  <c r="H35" i="12"/>
  <c r="F35" i="12"/>
  <c r="F34" i="12" s="1"/>
  <c r="G34" i="12"/>
  <c r="G33" i="12"/>
  <c r="G32" i="12" s="1"/>
  <c r="G31" i="12"/>
  <c r="H30" i="12"/>
  <c r="G29" i="12"/>
  <c r="G28" i="12" s="1"/>
  <c r="G27" i="12" s="1"/>
  <c r="F29" i="12"/>
  <c r="F28" i="12" s="1"/>
  <c r="H24" i="12"/>
  <c r="H23" i="12"/>
  <c r="G22" i="12"/>
  <c r="H22" i="12" s="1"/>
  <c r="F22" i="12"/>
  <c r="H21" i="12"/>
  <c r="H20" i="12"/>
  <c r="G19" i="12"/>
  <c r="F19" i="12"/>
  <c r="F18" i="12" s="1"/>
  <c r="G18" i="12"/>
  <c r="G17" i="12" s="1"/>
  <c r="G16" i="12" s="1"/>
  <c r="H15" i="12"/>
  <c r="G14" i="12"/>
  <c r="F14" i="12"/>
  <c r="F13" i="12" s="1"/>
  <c r="G13" i="12"/>
  <c r="G12" i="12" s="1"/>
  <c r="G11" i="12" s="1"/>
  <c r="H34" i="12" l="1"/>
  <c r="F33" i="12"/>
  <c r="F32" i="12" s="1"/>
  <c r="H32" i="12" s="1"/>
  <c r="G43" i="12"/>
  <c r="G42" i="12" s="1"/>
  <c r="H67" i="12"/>
  <c r="H72" i="12"/>
  <c r="G91" i="12"/>
  <c r="G77" i="12" s="1"/>
  <c r="H19" i="12"/>
  <c r="H38" i="12"/>
  <c r="H50" i="12"/>
  <c r="F95" i="12"/>
  <c r="H13" i="12"/>
  <c r="F12" i="12"/>
  <c r="H28" i="12"/>
  <c r="F27" i="12"/>
  <c r="H18" i="12"/>
  <c r="F17" i="12"/>
  <c r="G10" i="12"/>
  <c r="H78" i="12"/>
  <c r="H95" i="12"/>
  <c r="F98" i="12"/>
  <c r="H98" i="12" s="1"/>
  <c r="G37" i="12"/>
  <c r="G36" i="12" s="1"/>
  <c r="F66" i="12"/>
  <c r="H79" i="12"/>
  <c r="H14" i="12"/>
  <c r="H29" i="12"/>
  <c r="H31" i="12"/>
  <c r="F43" i="12"/>
  <c r="F92" i="12"/>
  <c r="G69" i="12"/>
  <c r="H69" i="12" s="1"/>
  <c r="H37" i="12" l="1"/>
  <c r="H33" i="12"/>
  <c r="H12" i="12"/>
  <c r="F11" i="12"/>
  <c r="H17" i="12"/>
  <c r="F16" i="12"/>
  <c r="H16" i="12" s="1"/>
  <c r="F91" i="12"/>
  <c r="H92" i="12"/>
  <c r="H66" i="12"/>
  <c r="F65" i="12"/>
  <c r="G65" i="12"/>
  <c r="G26" i="12" s="1"/>
  <c r="G25" i="12" s="1"/>
  <c r="H36" i="12"/>
  <c r="F42" i="12"/>
  <c r="H42" i="12" s="1"/>
  <c r="H43" i="12"/>
  <c r="H27" i="12"/>
  <c r="H65" i="12" l="1"/>
  <c r="F26" i="12"/>
  <c r="F10" i="12"/>
  <c r="H11" i="12"/>
  <c r="H91" i="12"/>
  <c r="F77" i="12"/>
  <c r="H10" i="12" l="1"/>
  <c r="H77" i="12"/>
  <c r="H26" i="12"/>
  <c r="F25" i="12"/>
  <c r="H25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Renata Siedlecka</author>
  </authors>
  <commentList>
    <comment ref="B29" authorId="0" shapeId="0" xr:uid="{534F4209-A733-4324-9324-B03660EDDBFE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Wydział Edukacji, Zdrowia i Polityki Społecznej</t>
        </r>
      </text>
    </comment>
    <comment ref="B32" authorId="0" shapeId="0" xr:uid="{DC630482-312B-4C0F-8094-79AE573A4757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FENIKS</t>
        </r>
      </text>
    </comment>
  </commentList>
</comments>
</file>

<file path=xl/sharedStrings.xml><?xml version="1.0" encoding="utf-8"?>
<sst xmlns="http://schemas.openxmlformats.org/spreadsheetml/2006/main" count="573" uniqueCount="371">
  <si>
    <t>Załącznik Nr 1</t>
  </si>
  <si>
    <t>RADY MIASTA WŁOCŁAWEK</t>
  </si>
  <si>
    <t>w złotych</t>
  </si>
  <si>
    <t>Rozdz.</t>
  </si>
  <si>
    <t>§</t>
  </si>
  <si>
    <t>zwiększyć</t>
  </si>
  <si>
    <t>zmniejszyć</t>
  </si>
  <si>
    <t>Drogi publiczne gminne</t>
  </si>
  <si>
    <t>Załącznik Nr 2</t>
  </si>
  <si>
    <t>Planowane wydatki</t>
  </si>
  <si>
    <t xml:space="preserve">Pozostałe </t>
  </si>
  <si>
    <t>Jednostka</t>
  </si>
  <si>
    <t xml:space="preserve">Łączne </t>
  </si>
  <si>
    <t>rok</t>
  </si>
  <si>
    <t>Źródła finansowania</t>
  </si>
  <si>
    <t xml:space="preserve">środki  </t>
  </si>
  <si>
    <t>organizacyjna</t>
  </si>
  <si>
    <t>Dział</t>
  </si>
  <si>
    <t>Nazwa zadania inwestycyjnego</t>
  </si>
  <si>
    <t>koszty</t>
  </si>
  <si>
    <t>budżetowy</t>
  </si>
  <si>
    <t>środki</t>
  </si>
  <si>
    <t>wydzielone</t>
  </si>
  <si>
    <t>realizująca</t>
  </si>
  <si>
    <t>finansowe</t>
  </si>
  <si>
    <t xml:space="preserve">pochodzące </t>
  </si>
  <si>
    <t>wymienione</t>
  </si>
  <si>
    <t>rachunki</t>
  </si>
  <si>
    <t>program lub</t>
  </si>
  <si>
    <t xml:space="preserve">własne </t>
  </si>
  <si>
    <t>z innych</t>
  </si>
  <si>
    <t>w art.5 ust.1</t>
  </si>
  <si>
    <t>jednostek</t>
  </si>
  <si>
    <t>koordynująca</t>
  </si>
  <si>
    <t>źródeł</t>
  </si>
  <si>
    <t>pkt 2 i 3 u.f.p.</t>
  </si>
  <si>
    <t>oświatowych</t>
  </si>
  <si>
    <t>wykonanie</t>
  </si>
  <si>
    <t>programu</t>
  </si>
  <si>
    <t>OGÓŁEM:</t>
  </si>
  <si>
    <t>x</t>
  </si>
  <si>
    <t>Lp.</t>
  </si>
  <si>
    <t>w tym:</t>
  </si>
  <si>
    <t xml:space="preserve">
</t>
  </si>
  <si>
    <t xml:space="preserve">Wydatki
</t>
  </si>
  <si>
    <t>w okresie</t>
  </si>
  <si>
    <t>Klasyfikacja</t>
  </si>
  <si>
    <t>realizacji</t>
  </si>
  <si>
    <t>Program/Projekt</t>
  </si>
  <si>
    <t xml:space="preserve"> (dział, </t>
  </si>
  <si>
    <t>Projektu</t>
  </si>
  <si>
    <t>rozdział)</t>
  </si>
  <si>
    <t>(całkowita wartość Projektu)</t>
  </si>
  <si>
    <t>Środki z budżetu krajowego*</t>
  </si>
  <si>
    <t>Środki z budżetu UE</t>
  </si>
  <si>
    <t>Wydatki razem (8+9)</t>
  </si>
  <si>
    <t>(5 + 6)</t>
  </si>
  <si>
    <t>Wydatki ogółem:</t>
  </si>
  <si>
    <t>wydatki bieżące</t>
  </si>
  <si>
    <t>wydatki majątkowe</t>
  </si>
  <si>
    <t>w tym: /Urząd Miasta/</t>
  </si>
  <si>
    <t>* środki własne jst, współfinansowanie z budżetu państwa oraz inne</t>
  </si>
  <si>
    <t>Plan</t>
  </si>
  <si>
    <t>Dz.</t>
  </si>
  <si>
    <t>T r e ś ć</t>
  </si>
  <si>
    <t>przed zmianą</t>
  </si>
  <si>
    <t>po zmianach</t>
  </si>
  <si>
    <t>WYDATKI OGÓŁEM:</t>
  </si>
  <si>
    <t>Transport i łączność</t>
  </si>
  <si>
    <t xml:space="preserve">zakup usług obejmujących wykonanie ekspertyz, analiz i opinii </t>
  </si>
  <si>
    <t>Administracja publiczna</t>
  </si>
  <si>
    <t>zakup usług pozostałych</t>
  </si>
  <si>
    <t>Pozostała działalność</t>
  </si>
  <si>
    <t>Wydział Inwestycji i Zamówień Publicznych</t>
  </si>
  <si>
    <t>wynagrodzenia osobowe pracowników</t>
  </si>
  <si>
    <t xml:space="preserve">składki na ubezpieczenia społeczne </t>
  </si>
  <si>
    <t>składki na Fundusz Pracy oraz Fundusz Solidarnościowy</t>
  </si>
  <si>
    <t>wydatki inwestycyjne jednostek budżetowych</t>
  </si>
  <si>
    <t>Wydział Inwestycji i Zamówień Publicznych - zadanie pn. "3-go Maja woonerfem / przebudowa ul. 3-go Maja w ramach Gminnego Programu Rewitalizacji Miasta Włocławek/"</t>
  </si>
  <si>
    <t>Oświata i wychowanie</t>
  </si>
  <si>
    <t>Szkoły podstawowe</t>
  </si>
  <si>
    <t>Gospodarka komunalna i ochrona środowiska</t>
  </si>
  <si>
    <t>ADMINISTRACJA PUBLICZNA</t>
  </si>
  <si>
    <t>wprowadza się nowe zadanie:</t>
  </si>
  <si>
    <t>§ 6050</t>
  </si>
  <si>
    <t>Urząd Miasta /Wydział Inwestycji i Zamówień Publicznych</t>
  </si>
  <si>
    <t>GOSPODARKA KOMUNALNA I OCHRONA ŚRODOWISKA</t>
  </si>
  <si>
    <t>Załącznik Nr 3</t>
  </si>
  <si>
    <t>Zmiana wydatków na programy i projekty realizowane ze środków pochodzących z funduszy strukturalnych i Funduszu Spójności</t>
  </si>
  <si>
    <t>2025 rok</t>
  </si>
  <si>
    <t>1</t>
  </si>
  <si>
    <t>1.6</t>
  </si>
  <si>
    <t>3-go Maja woonerfem / przebudowa ul. 3-go Maja w ramach Gminnego Programu Rewitalizacji Miasta Włocławek</t>
  </si>
  <si>
    <t>dz. 750</t>
  </si>
  <si>
    <t>rozdz. 75095</t>
  </si>
  <si>
    <t>FUNDUSZE EUROPEJSKIE NA INFRASTRUKTURĘ, KLIMAT, ŚRODOWISKO  2021-2027</t>
  </si>
  <si>
    <t>dz. 600</t>
  </si>
  <si>
    <t>Załącznik Nr 4</t>
  </si>
  <si>
    <t>Treść</t>
  </si>
  <si>
    <t>Klasyfikacja
§</t>
  </si>
  <si>
    <t>Przychody ogółem:</t>
  </si>
  <si>
    <t>1.</t>
  </si>
  <si>
    <t>Przychody z zaciągniętych pożyczek i kredytów na rynku krajowym</t>
  </si>
  <si>
    <t>§ 952</t>
  </si>
  <si>
    <t>a)</t>
  </si>
  <si>
    <t>na pokrycie deficytu</t>
  </si>
  <si>
    <t>b)</t>
  </si>
  <si>
    <t>na spłatę długu</t>
  </si>
  <si>
    <t>2.</t>
  </si>
  <si>
    <t>Przychody z zaciągniętych pożyczek na finansowanie zadań realizowanych z udziałem środków pochodzących z budżetu UE</t>
  </si>
  <si>
    <t>§ 903</t>
  </si>
  <si>
    <t>3.</t>
  </si>
  <si>
    <t xml:space="preserve">Przychody jst z niewykorzystanych środków pieniężnych na rachunku bieżącym budżetu, wynikających z rozlicz. dochodów i wydatków nimi finansowanych związanych ze szczególnymi zasadami wykonywania budżetu  </t>
  </si>
  <si>
    <t>§ 905</t>
  </si>
  <si>
    <t>4.</t>
  </si>
  <si>
    <t>Przychody jst z wynikających z rozlicz. środków określonych w art. 5 ust. 1 pkt 2 ustawy i dotacji na realizację programu, projektu lub zadania finansowanego z udziałem tych środków</t>
  </si>
  <si>
    <t>§ 906</t>
  </si>
  <si>
    <t>5.</t>
  </si>
  <si>
    <t>Przychody jednostek samorządu terytorialnego z tytułu zaciągniętych pożyczek i kredytów oraz wyemitowanych papierów wartościowych na spłatę wcześniej zaciągniętych zobowiązań</t>
  </si>
  <si>
    <t>§ 907</t>
  </si>
  <si>
    <t>6.</t>
  </si>
  <si>
    <t>Przychody ze spłat pożyczek i kredytów udzielonych ze środk. publ.</t>
  </si>
  <si>
    <t>§ 951</t>
  </si>
  <si>
    <t>7.</t>
  </si>
  <si>
    <t>Pozostałe przychody z prywatyzacji</t>
  </si>
  <si>
    <t>§ 944</t>
  </si>
  <si>
    <t>8.</t>
  </si>
  <si>
    <t>Nadwyżki z lat ubiegłych</t>
  </si>
  <si>
    <t>§ 957</t>
  </si>
  <si>
    <t>9.</t>
  </si>
  <si>
    <t>Przychody ze sprzedaży innych papierów wartościowych</t>
  </si>
  <si>
    <t>§ 931</t>
  </si>
  <si>
    <t>10.</t>
  </si>
  <si>
    <t>Wolne środki, o których mowa w art. 217 ust. 2 pkt 6 ustawy</t>
  </si>
  <si>
    <t>§ 950</t>
  </si>
  <si>
    <t>11.</t>
  </si>
  <si>
    <t>Przelewy z rachunków lokat</t>
  </si>
  <si>
    <t>§ 994</t>
  </si>
  <si>
    <t>Rozchody ogółem:</t>
  </si>
  <si>
    <t>Spłaty otrzymanych krajowych  pożyczek i kredytów, w tym:</t>
  </si>
  <si>
    <t>§ 992</t>
  </si>
  <si>
    <t>na realizację  programów i projektów z udziałem środków unijnych</t>
  </si>
  <si>
    <t>Spłaty pożyczek otrzymanych na finansowanie zadań realizowanych z udziałem środków pochodzących z budżetu UE</t>
  </si>
  <si>
    <t>§ 963</t>
  </si>
  <si>
    <t>Wcześniejsza spłata istniejącego długu jednostek samorządu terytorialnego</t>
  </si>
  <si>
    <t>§ 965</t>
  </si>
  <si>
    <t>Udzielone pożyczki i kredyty</t>
  </si>
  <si>
    <t>§ 991</t>
  </si>
  <si>
    <t>Przelewy na rachunki lokat</t>
  </si>
  <si>
    <t>Wykup innych papierów wartościowych</t>
  </si>
  <si>
    <t>§ 982</t>
  </si>
  <si>
    <t>Rozchody z tytułu innych rozliczeń krajowych</t>
  </si>
  <si>
    <t>§ 995</t>
  </si>
  <si>
    <t>Zmiany w budżecie miasta Włocławek na 2026 rok</t>
  </si>
  <si>
    <t>DOCHODY OGÓŁEM:</t>
  </si>
  <si>
    <t>Dochody na zadania własne gminy:</t>
  </si>
  <si>
    <t>Organ</t>
  </si>
  <si>
    <t>6290</t>
  </si>
  <si>
    <t>środki na dofinansowanie własnych inwestycji gmin, powiatów (związków gmin, związków powiatowo-gminnych, związków powiatów), samorządów województw, pozyskane z innych źródeł</t>
  </si>
  <si>
    <t>Dochody na zadania własne powiatu:</t>
  </si>
  <si>
    <t>Działalność usługowa</t>
  </si>
  <si>
    <t>Zadania z zakresu geodezji i kartografii</t>
  </si>
  <si>
    <t>Wydział Ewidencji Gruntów i Budynków</t>
  </si>
  <si>
    <t>0830</t>
  </si>
  <si>
    <t xml:space="preserve">wpływy z usług </t>
  </si>
  <si>
    <t>0920</t>
  </si>
  <si>
    <t>wpływy z pozostałych odsetek</t>
  </si>
  <si>
    <t>Miejski Ośrodek Dokumentacji Geodezyjnej i Kartograficznej</t>
  </si>
  <si>
    <t>Wydatki na zadania własne gminy:</t>
  </si>
  <si>
    <t xml:space="preserve">Miejski Zarząd Dróg i Zieleni </t>
  </si>
  <si>
    <t>Gospodarka mieszkaniowa</t>
  </si>
  <si>
    <t>851</t>
  </si>
  <si>
    <t>Ochrona zdrowia</t>
  </si>
  <si>
    <t>Przeciwdziałanie alkoholizmowi</t>
  </si>
  <si>
    <t xml:space="preserve">Wydział Edukacji, Zdrowia i Polityki Społecznej </t>
  </si>
  <si>
    <t>2360</t>
  </si>
  <si>
    <t>dotacja celowa z budżetu jednostki samorządu terytorialnego, udzielona w trybie art. 221 ustawy, na finansowanie lub dofinansowanie zadań zleconych do realizacji organizacjom prowadzącym działalność pożytku publicznego</t>
  </si>
  <si>
    <t>dotacja celowa z budżetu dla pozostałych jednostek zaliczanych do sektora finansów publicznych</t>
  </si>
  <si>
    <t>4210</t>
  </si>
  <si>
    <t>zakup materiałów i wyposażenia</t>
  </si>
  <si>
    <t xml:space="preserve">szkolenia pracowników niebędących członkami korpusu służby cywilnej </t>
  </si>
  <si>
    <t>Miejski Ośrodek Pomocy Rodzinie</t>
  </si>
  <si>
    <t xml:space="preserve">składki na ubezpieczenie społeczne </t>
  </si>
  <si>
    <t xml:space="preserve">Centrum Opieki nad Dzieckiem </t>
  </si>
  <si>
    <t>zakup usług zdrowotnych</t>
  </si>
  <si>
    <t xml:space="preserve">Włocławskie Centrum Organizacji Pozarządowych i Wolontariatu </t>
  </si>
  <si>
    <t>wynagrodzenia bezosobowe</t>
  </si>
  <si>
    <t>Ochrona powietrza atmosferycznego i klimatu</t>
  </si>
  <si>
    <t>Wydział Dróg, Transportu Zbiorowego i Energii</t>
  </si>
  <si>
    <t>wydatki na zakupy inwestycyjne jednostek budżetowych</t>
  </si>
  <si>
    <t>kary i odszkodowania wypłacane na rzecz osób prawnych i innych jednostek organizacyjnych</t>
  </si>
  <si>
    <t>Wydatki na zadania własne powiatu:</t>
  </si>
  <si>
    <t>Drogi publiczne w miastach na prawach powiatu</t>
  </si>
  <si>
    <t>Wydział Inwestycji i Zamówień Publicznych - "Budowa i przebudowa dróg rowerowych na terenie miasta Włocławek I ETAP"</t>
  </si>
  <si>
    <t xml:space="preserve">wynagrodzenia osobowe pracowników </t>
  </si>
  <si>
    <t>wpłaty na PPK finansowane przez podmiot zatrudniający</t>
  </si>
  <si>
    <t>Licea ogólnokształcące</t>
  </si>
  <si>
    <t>Szkoły zawodowe specjalne</t>
  </si>
  <si>
    <t>zakup usług remontowych</t>
  </si>
  <si>
    <t xml:space="preserve">Zespół Szkół Nr 3 - program "Rehabilitacja 25 plus" VII edycja  </t>
  </si>
  <si>
    <t>składki na ubezpieczenia społeczne</t>
  </si>
  <si>
    <t xml:space="preserve">zakup materiałów i wyposażenia </t>
  </si>
  <si>
    <t xml:space="preserve">zakup środków dydaktycznych i książek </t>
  </si>
  <si>
    <t xml:space="preserve">zakup usług pozostałych </t>
  </si>
  <si>
    <t>Zespół Szkół Nr 3 - projekt pn. "Budowa skoordynowanego systemu pomocy specjalistycznej opartego na Specjalistycznych Centrach Wspierających Edukację Włączającą - I edycja"</t>
  </si>
  <si>
    <t xml:space="preserve">składki na Fundusz Pracy oraz Fundusz Solidarnościowy </t>
  </si>
  <si>
    <t xml:space="preserve">zakup środków żywności </t>
  </si>
  <si>
    <t>do UCHWAŁY NR XXIX/1/2026</t>
  </si>
  <si>
    <t>z dnia 27 stycznia 2026 r.</t>
  </si>
  <si>
    <t>Zmiana planu wydatków majątkowych na 2026 rok</t>
  </si>
  <si>
    <t>(6+7+8)</t>
  </si>
  <si>
    <t>TRANSPORT I  ŁĄCZNOŚĆ</t>
  </si>
  <si>
    <t>Budowa drogi stanowiącej przedłużenie ul. Letniej od Al. Jana Pawła II do ul. Szyszkowej</t>
  </si>
  <si>
    <t>Miejski Zarząd Dróg i Zieleni</t>
  </si>
  <si>
    <t xml:space="preserve">Zielona i niebieska infrastruktura miasta </t>
  </si>
  <si>
    <t>GOSPODARKA MIESZKANIOWA</t>
  </si>
  <si>
    <t xml:space="preserve">Budowa budynków mieszkalnych </t>
  </si>
  <si>
    <t>Przebudowa i rozbudowa budynku Brzeska 15</t>
  </si>
  <si>
    <t>6058      6059</t>
  </si>
  <si>
    <t>Nadwiślańskie Centrum Dziedzictwa "Szkutnia" we Włocławku</t>
  </si>
  <si>
    <t>wprowadzenie nowego zadania:</t>
  </si>
  <si>
    <t>§ 6060</t>
  </si>
  <si>
    <t>Zakup iluminacji świetlnych</t>
  </si>
  <si>
    <t xml:space="preserve"> FUNDUSZE EUROPEJSKIE DLA KUJAW I POMORZA 2021 -  2027</t>
  </si>
  <si>
    <t>1.5</t>
  </si>
  <si>
    <t>Budowa i przebudowa dróg rowerowych na terenie miasta Włocławek I ETAP</t>
  </si>
  <si>
    <t>rozdz. 60015</t>
  </si>
  <si>
    <t>FUNDUSZE EUROPEJSKIE DLA ROZWOJU SPOŁECZNEGO</t>
  </si>
  <si>
    <t>2.1</t>
  </si>
  <si>
    <t>Budowa skoordynowanego systemu pomocy specjalistycznej opartego na Specjalistycznych Centrach Wspierających Edukację Włączającą - I edycja</t>
  </si>
  <si>
    <t>w tym: /Zespół Szkół Nr 3/</t>
  </si>
  <si>
    <t>dz. 800</t>
  </si>
  <si>
    <t>rozdz. 80195</t>
  </si>
  <si>
    <t>5.2</t>
  </si>
  <si>
    <t>Przychody i rozchody budżetu na 2026 rok</t>
  </si>
  <si>
    <t>Kwota na 2026 rok</t>
  </si>
  <si>
    <t>deficyt</t>
  </si>
  <si>
    <t>art..217 ust. 2 pkt 8</t>
  </si>
  <si>
    <t>razem 3, 4, 9a</t>
  </si>
  <si>
    <t>art..217 ust. 2 pkt 6</t>
  </si>
  <si>
    <t>Załącznik Nr 5</t>
  </si>
  <si>
    <t xml:space="preserve">Dotacje udzielane z budżetu jednostki samorządu terytorialnego </t>
  </si>
  <si>
    <t>dla jednostek sektora finansów publicznych na 2026 rok</t>
  </si>
  <si>
    <t>Rozdział</t>
  </si>
  <si>
    <t xml:space="preserve">§ </t>
  </si>
  <si>
    <t>Nazwa zadania</t>
  </si>
  <si>
    <t>Kwota dotacji</t>
  </si>
  <si>
    <t>dotacje celowe</t>
  </si>
  <si>
    <t>Przedszkola</t>
  </si>
  <si>
    <r>
      <t xml:space="preserve">Programy polityki zdrowotnej </t>
    </r>
    <r>
      <rPr>
        <b/>
        <sz val="9"/>
        <rFont val="Arial Narrow"/>
        <family val="2"/>
        <charset val="238"/>
      </rPr>
      <t>*</t>
    </r>
  </si>
  <si>
    <t>Przeciwdziałanie alkoholizmowi (dofinansowanie "Niebieskiej linii")</t>
  </si>
  <si>
    <t>Przeciwdziałanie alkoholizmowi (realizacja zadań z zakresu profilaktyki uzależnień)</t>
  </si>
  <si>
    <t xml:space="preserve">Powiatowe urzędy pracy </t>
  </si>
  <si>
    <t>Galerie i biura wystaw artystycznych (dotacja na inwestycje)</t>
  </si>
  <si>
    <t xml:space="preserve"> - Galeria Sztuki Współczesnej</t>
  </si>
  <si>
    <t>Centra kultury i sztuki</t>
  </si>
  <si>
    <t xml:space="preserve"> - Centrum Kultury Browar B </t>
  </si>
  <si>
    <t>Centra kultury i sztuki (dotacja na inwestycje)</t>
  </si>
  <si>
    <t>Pozostałe instytucje kultury (dotacja na inwestycje)</t>
  </si>
  <si>
    <t xml:space="preserve"> - Teatr Impresaryjny</t>
  </si>
  <si>
    <t>Biblioteki</t>
  </si>
  <si>
    <t xml:space="preserve"> - Miejska Biblioteka Publiczna</t>
  </si>
  <si>
    <t>Biblioteki (dotacja na inwestycje)</t>
  </si>
  <si>
    <t>Razem:</t>
  </si>
  <si>
    <t>dotacje podmiotowe</t>
  </si>
  <si>
    <t xml:space="preserve"> - Zakład Aktywności Zawodowej</t>
  </si>
  <si>
    <t>Galerie i biura wystaw artystycznych</t>
  </si>
  <si>
    <t xml:space="preserve"> - Centrum Kultury Browar B</t>
  </si>
  <si>
    <t>Pozostałe instytucje kultury</t>
  </si>
  <si>
    <t>Ogółem:</t>
  </si>
  <si>
    <t>Załącznik Nr 6</t>
  </si>
  <si>
    <t>dla jednostek spoza sektora finansów publicznych na 2026 rok</t>
  </si>
  <si>
    <t>Zadania w zakresie upowszechniania turystyki</t>
  </si>
  <si>
    <t>2837    2839   6237   6239</t>
  </si>
  <si>
    <t>Realizacja projektu unijnego "Społeczna Agencja Najmu szansą dla mieszkańców Włocławka na bezpieczny i stabilny najem"</t>
  </si>
  <si>
    <t>Dotacje do prac budowlanych w ramach rewitalizacji (dotacja na inwestycje)</t>
  </si>
  <si>
    <t>Pozostała działalność (prowadzenie Kawiarni Obywatelskiej "Śródmieście Cafe")</t>
  </si>
  <si>
    <t>Nieodpłatna pomoc prawna - zadanie rządowe</t>
  </si>
  <si>
    <t>2837    2839</t>
  </si>
  <si>
    <t>Realizacja projektu unijnego "Dostosowanie kształcenia ogólnego do potrzeb rynku pracy I ETAP" (licea)</t>
  </si>
  <si>
    <t>Realizacja projektu unijnego "Dostosowanie kształcenia ogólnego do potrzeb rynku pracy II ETAP" (szkoły podstawowe)</t>
  </si>
  <si>
    <t>Realizacja projektu unijnego  "Dostosowanie kształcenia zawodowego do potrzeb rynku pracy"</t>
  </si>
  <si>
    <t>Zwalczanie narkomanii</t>
  </si>
  <si>
    <t>Dofinansowanie programów dotyczących uzależnień, pozalekcyjnych zajęć sportowych (przeciwdzialanie alkoholizmowi)</t>
  </si>
  <si>
    <t>Pozostała działalność (promocja i ochrona zdrowia oraz działania na rzecz osób niepełnosprawnych)</t>
  </si>
  <si>
    <t>Zapewnienie schronienia osobom bezdomnym (wypłata dodatku motywacyjnego dla pracowników schroniska dla osób bezdomnych w ramach programu rządowego)</t>
  </si>
  <si>
    <t>Usługi opiekuńcze i specjalistyczne usługi opiekuńcze - ogółem, z tego:</t>
  </si>
  <si>
    <t>13.1</t>
  </si>
  <si>
    <t xml:space="preserve"> - zadania własne</t>
  </si>
  <si>
    <t>13.2</t>
  </si>
  <si>
    <t xml:space="preserve"> - zadania zlecone</t>
  </si>
  <si>
    <t>Zapewnienie schronienia osobom bezdomnym (pozostała działalność)</t>
  </si>
  <si>
    <t>Pozostała działalność (aktywizacja społeczna seniorów, podnoszenie poziomu bezpieczeństwa i poprawa warunków funkcjonowania seniorów)</t>
  </si>
  <si>
    <t>2360                  2830</t>
  </si>
  <si>
    <t>Działalność placówek opiekuńczo - wychowawczych</t>
  </si>
  <si>
    <t>Ochrona powietrza atmosferycznego i klimatu (zadania w zakresie ekologii i ochrony zwierząt oraz ochrony dziedzictwa przyrodniczego)</t>
  </si>
  <si>
    <t>2366   2367</t>
  </si>
  <si>
    <t>Realizacja projektu unijnego  "Włocławek miastem bioróżnorodnym"</t>
  </si>
  <si>
    <t>Ochrona zabytków i opieka nad zabytkami</t>
  </si>
  <si>
    <t>Upowszechnianie kultury, sztuki, ochrony dóbr kultury i tradycji przez organizacje prowadzące działalność pożytku publicznego (pozostała działalność)</t>
  </si>
  <si>
    <t>Zadania w zakresie kultury fizycznej</t>
  </si>
  <si>
    <t>Razem</t>
  </si>
  <si>
    <t>Nazwa placówki/nazwa podmiotu</t>
  </si>
  <si>
    <t>2540        2590</t>
  </si>
  <si>
    <t>Publiczna Szkoła Podstawowa im. Ks. J. Długosza</t>
  </si>
  <si>
    <t xml:space="preserve">Szkoła Podstawowa Nr 24 w Zespole Szkół WSO "Cogito" </t>
  </si>
  <si>
    <t>Akademicka Szkoła Podstawowa Nr 1 im. Obrońców Wisły 1920 roku we Włocławku</t>
  </si>
  <si>
    <t>Akademicka Szkoła Podstawowa Mistrzostwa Sportowego Nr 1          im. Obrońców Wisły 1920 roku we Włocławku</t>
  </si>
  <si>
    <t>Szkoła Podstawowa z oddziałami dwujęzycznymi Monttessori-     Schule</t>
  </si>
  <si>
    <t>Oddziały przedszkolne w szkołach podstawowych</t>
  </si>
  <si>
    <t>Niepubliczne Przedszkole "Skakanka"</t>
  </si>
  <si>
    <t>Przedszkole Niepubliczne "Chatka Puchatka"</t>
  </si>
  <si>
    <t>Niepubliczne Przedszkole "Smerfna Chata"</t>
  </si>
  <si>
    <t>Przedszkole Niepubliczne "Tęczowa Kraina"</t>
  </si>
  <si>
    <t>Niepubliczne Przedszkole "Na Wspólnej"</t>
  </si>
  <si>
    <t>Centrum Malucha - "Piotruś Pan"- Przedszkole Niepubliczne</t>
  </si>
  <si>
    <t>Niepubliczne Przedszkole "Domowe Przedszkole"</t>
  </si>
  <si>
    <t>Niepubliczne Przedszkole "Bajeczka" Kinga Mizak Aneta Kryczka s.c.</t>
  </si>
  <si>
    <t>Przedszkole Niepubliczne "Happy Kids"</t>
  </si>
  <si>
    <t>Przedszkole Niepubliczne "Kujawiaczek"</t>
  </si>
  <si>
    <t>Niepubliczne Przedszkole "Sensosmyki"</t>
  </si>
  <si>
    <t>Niepubliczne Przedszkole Leśne "Gniazdko Wilgi"</t>
  </si>
  <si>
    <t xml:space="preserve">Przedszkole Publiczne Nr 1 </t>
  </si>
  <si>
    <t>Katolickie Publiczne Przedszkole "Pod Aniołem Stróżem"</t>
  </si>
  <si>
    <t>Inne formy wychowania przedszkolnego - punkty przedszkolne</t>
  </si>
  <si>
    <t>Niepubliczny Punkt Przedszkolny "Kraina Bajek"</t>
  </si>
  <si>
    <t>Technika</t>
  </si>
  <si>
    <t>Akademickie Technikum Wojskowe im. Obrońców Wisły 1920 roku we Włocławku</t>
  </si>
  <si>
    <t>Szkoły policealne</t>
  </si>
  <si>
    <t>Publiczna Szkoła Policealna  "Cosinus Plus" we Włocławku</t>
  </si>
  <si>
    <t>Policealna Szkoła Techników Ochrony Fizycznej Osób i Mienia Elitarne Studium Służb Ochrony "Delta"</t>
  </si>
  <si>
    <t>Zaoczna Policealna Szkoła Zawodowa "Pascal" we Włocławku</t>
  </si>
  <si>
    <t>Stacjonarna Policealna Szkoła Medyczna "Pascal" we Włocławku</t>
  </si>
  <si>
    <t>Policealna Szkoła Medyczna "Pascal"</t>
  </si>
  <si>
    <t>Policealna Szkoła Centrum Nauki i Biznesu "Żak"</t>
  </si>
  <si>
    <t xml:space="preserve">Szkoła Policealna "Spectrum" </t>
  </si>
  <si>
    <t>Policealna Szkoła Futuro</t>
  </si>
  <si>
    <t>Szkoła Policealna Opieki Medycznej "Żak"</t>
  </si>
  <si>
    <t>Akademicka Szkoła Policealna przy Kujawskiej Szkole Wyższej we Włocławku</t>
  </si>
  <si>
    <t>Branżowe szkoły I stopnia</t>
  </si>
  <si>
    <t>Branżowa Szkoła I Stopnia IMPULS</t>
  </si>
  <si>
    <t xml:space="preserve">Branżowa Szkoła I Stopnia nr 9 w Zespole Szkół Włocławskiego Stowarzyszenia Oświatowego "Cogito" </t>
  </si>
  <si>
    <t>Akademickie Liceum Ogólnokształcące nr 1 im. Obrońców Wisły 1920 roku we Włocławku</t>
  </si>
  <si>
    <t>Akademickie Liceum Ogólnokształcące Mistrzostwa Sportowego nr 1 im. Obrońców Wisły 1920 roku we Włocławku</t>
  </si>
  <si>
    <t>Liceum Ogólnokształcące Montessorii</t>
  </si>
  <si>
    <t>Publiczne Liceum Ogólnokształcące im. Ks. J. Długosza</t>
  </si>
  <si>
    <t>Licea ogólnokształcące dla dorosłych</t>
  </si>
  <si>
    <t>Liceum Ogólnokształcące dla Dorosłych Futuro</t>
  </si>
  <si>
    <t>Prywatne Liceum Ogólnokształcące dla Dorosłych (Katarzyna Balcer)</t>
  </si>
  <si>
    <t>Liceum Ogólnokształcące dla Dorosłych "Pascal' we Włocławku</t>
  </si>
  <si>
    <t xml:space="preserve">Liceum Ogólnokształcące "Spectrum" we Włocławku </t>
  </si>
  <si>
    <t>Liceum Ogólnokształcące dla Dorosłych "Żak"</t>
  </si>
  <si>
    <t>Publiczne Liceum Ogólnokształcące dla Dorosłych "Cosinus Plus"</t>
  </si>
  <si>
    <t>Realizacja zadań wymagających stosowania specjalnej organizacji nauki i metod pracy dla dzieci w przedszkolach, oddziałach przedszkolnych w szkołach podstawowych i innych formach wychowania przedszkolnego</t>
  </si>
  <si>
    <t>Terapeutyczny Punkt Przedszkolny Neuromind</t>
  </si>
  <si>
    <t>Terapeutyczny Punkt Przedszkolny "Synapsik"</t>
  </si>
  <si>
    <t>Terapeutyczny Punkt Przedszkolny "Zielony Słonik"</t>
  </si>
  <si>
    <t>Realizacja zadań wymagających stosowania specjalnej organizacji nauki i metod pracy dla dzieci i młodzieży w szkołach podstawowych</t>
  </si>
  <si>
    <t>Szkoła Podstawowa z oddziałami dwujęzycznymi Monttessori-      Schule</t>
  </si>
  <si>
    <t>Kwalifikacyjne kursy zawodowe</t>
  </si>
  <si>
    <t>Szkoła Policealna "Cosinus Plus" we Włocławku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</si>
  <si>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 stopnia i klasach dotychczasowej zasadniczej szkoły zawodowej prowadzonych w branżowych szkołach I stopnia oraz szkołach artystycznych</t>
  </si>
  <si>
    <t>Rehabilitacja zawodowa i społeczna osób niepełnosprawnych</t>
  </si>
  <si>
    <t>Warsztaty Terapii Zajęciowej</t>
  </si>
  <si>
    <t>Specjalne ośrodki wychowawcze</t>
  </si>
  <si>
    <t>Specjalny Ośrodek Wychowawczy Zgromadzenia Sióstr Orionistek</t>
  </si>
  <si>
    <t>Wczesne wspomaganie rozwoju dziecka</t>
  </si>
  <si>
    <t>Poradnie psychologiczno - pedagogiczne, w tym poradnie specjalistyczne</t>
  </si>
  <si>
    <t>Poradnia Psychologiczno - Pedagogiczna "Vitamed"</t>
  </si>
  <si>
    <t>Internaty i bursy szkolne</t>
  </si>
  <si>
    <t>Internat Zespołu Szkół Katolickich im. Ks. J. Długosza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</si>
</sst>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sz val="11"/>
      <color indexed="8"/>
      <name val="Calibri"/>
      <family val="2"/>
      <charset val="1"/>
    </font>
    <font>
      <sz val="7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7.5"/>
      <name val="Arial"/>
      <family val="2"/>
      <charset val="238"/>
    </font>
    <font>
      <sz val="6"/>
      <name val="Arial"/>
      <family val="2"/>
      <charset val="238"/>
    </font>
    <font>
      <sz val="7"/>
      <name val="Arial CE"/>
      <charset val="238"/>
    </font>
    <font>
      <b/>
      <sz val="7"/>
      <name val="Arial Narrow"/>
      <family val="2"/>
      <charset val="238"/>
    </font>
    <font>
      <sz val="9"/>
      <name val="Arial CE"/>
      <charset val="238"/>
    </font>
    <font>
      <b/>
      <sz val="9"/>
      <name val="Arial Narrow"/>
      <family val="2"/>
      <charset val="238"/>
    </font>
    <font>
      <sz val="6"/>
      <name val="Arial CE"/>
      <charset val="238"/>
    </font>
    <font>
      <sz val="6"/>
      <name val="Arial Narrow"/>
      <family val="2"/>
      <charset val="238"/>
    </font>
    <font>
      <sz val="9"/>
      <name val="Arial Narrow"/>
      <family val="2"/>
      <charset val="238"/>
    </font>
    <font>
      <sz val="11"/>
      <color rgb="FF9C0006"/>
      <name val="Calibri"/>
      <family val="2"/>
      <charset val="238"/>
      <scheme val="minor"/>
    </font>
    <font>
      <sz val="7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8"/>
      <color theme="1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10"/>
      <name val="Arial Narrow"/>
      <family val="2"/>
      <charset val="238"/>
    </font>
    <font>
      <u/>
      <sz val="7"/>
      <name val="Arial CE"/>
      <charset val="238"/>
    </font>
    <font>
      <b/>
      <sz val="7"/>
      <name val="Arial CE"/>
      <charset val="238"/>
    </font>
    <font>
      <b/>
      <sz val="9"/>
      <color rgb="FFFF0000"/>
      <name val="Arial Narrow"/>
      <family val="2"/>
      <charset val="238"/>
    </font>
    <font>
      <sz val="10"/>
      <name val="Arial"/>
      <charset val="238"/>
    </font>
    <font>
      <sz val="8"/>
      <color rgb="FFFF0000"/>
      <name val="Arial Narrow"/>
      <family val="2"/>
      <charset val="238"/>
    </font>
    <font>
      <b/>
      <u/>
      <sz val="8"/>
      <name val="Arial CE"/>
      <charset val="238"/>
    </font>
    <font>
      <u/>
      <sz val="8"/>
      <name val="Arial CE"/>
      <charset val="238"/>
    </font>
    <font>
      <sz val="7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7">
    <xf numFmtId="0" fontId="0" fillId="0" borderId="0"/>
    <xf numFmtId="0" fontId="4" fillId="0" borderId="0"/>
    <xf numFmtId="0" fontId="5" fillId="0" borderId="0"/>
    <xf numFmtId="0" fontId="11" fillId="0" borderId="0"/>
    <xf numFmtId="0" fontId="15" fillId="0" borderId="0"/>
    <xf numFmtId="0" fontId="4" fillId="0" borderId="0"/>
    <xf numFmtId="0" fontId="17" fillId="0" borderId="0"/>
    <xf numFmtId="43" fontId="5" fillId="0" borderId="0" applyFont="0" applyFill="0" applyBorder="0" applyAlignment="0" applyProtection="0"/>
    <xf numFmtId="0" fontId="18" fillId="0" borderId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0" fontId="30" fillId="4" borderId="0" applyNumberFormat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0" fillId="0" borderId="0"/>
  </cellStyleXfs>
  <cellXfs count="600">
    <xf numFmtId="0" fontId="0" fillId="0" borderId="0" xfId="0"/>
    <xf numFmtId="0" fontId="8" fillId="0" borderId="10" xfId="3" applyFont="1" applyBorder="1" applyAlignment="1">
      <alignment horizontal="center" vertical="center"/>
    </xf>
    <xf numFmtId="0" fontId="16" fillId="0" borderId="0" xfId="8" applyFont="1"/>
    <xf numFmtId="0" fontId="6" fillId="0" borderId="0" xfId="0" applyFont="1"/>
    <xf numFmtId="0" fontId="6" fillId="0" borderId="0" xfId="9" applyFont="1"/>
    <xf numFmtId="0" fontId="6" fillId="0" borderId="0" xfId="0" applyFont="1" applyAlignment="1">
      <alignment horizontal="left"/>
    </xf>
    <xf numFmtId="0" fontId="19" fillId="0" borderId="0" xfId="8" applyFont="1" applyAlignment="1">
      <alignment horizontal="centerContinuous" vertical="center"/>
    </xf>
    <xf numFmtId="0" fontId="20" fillId="0" borderId="1" xfId="8" applyFont="1" applyBorder="1" applyAlignment="1">
      <alignment horizontal="center" vertical="center"/>
    </xf>
    <xf numFmtId="0" fontId="20" fillId="0" borderId="1" xfId="8" applyFont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top" wrapText="1"/>
    </xf>
    <xf numFmtId="0" fontId="20" fillId="0" borderId="4" xfId="8" applyFont="1" applyBorder="1" applyAlignment="1">
      <alignment horizontal="centerContinuous" vertical="center"/>
    </xf>
    <xf numFmtId="0" fontId="20" fillId="0" borderId="9" xfId="8" applyFont="1" applyBorder="1" applyAlignment="1">
      <alignment horizontal="centerContinuous" vertical="center"/>
    </xf>
    <xf numFmtId="0" fontId="20" fillId="0" borderId="6" xfId="8" applyFont="1" applyBorder="1" applyAlignment="1">
      <alignment horizontal="centerContinuous" vertical="center"/>
    </xf>
    <xf numFmtId="0" fontId="20" fillId="0" borderId="2" xfId="8" applyFont="1" applyBorder="1" applyAlignment="1">
      <alignment horizontal="center" vertical="center"/>
    </xf>
    <xf numFmtId="0" fontId="20" fillId="0" borderId="2" xfId="8" applyFont="1" applyBorder="1" applyAlignment="1">
      <alignment horizontal="center" vertical="center" wrapText="1"/>
    </xf>
    <xf numFmtId="0" fontId="21" fillId="0" borderId="2" xfId="8" applyFont="1" applyBorder="1" applyAlignment="1">
      <alignment horizontal="center" vertical="center" wrapText="1"/>
    </xf>
    <xf numFmtId="0" fontId="20" fillId="0" borderId="3" xfId="8" applyFont="1" applyBorder="1" applyAlignment="1">
      <alignment horizontal="center" vertical="center"/>
    </xf>
    <xf numFmtId="0" fontId="21" fillId="0" borderId="3" xfId="8" applyFont="1" applyBorder="1" applyAlignment="1">
      <alignment horizontal="center" vertical="center" wrapText="1"/>
    </xf>
    <xf numFmtId="0" fontId="20" fillId="0" borderId="3" xfId="8" applyFont="1" applyBorder="1" applyAlignment="1">
      <alignment horizontal="center" vertical="center" wrapText="1"/>
    </xf>
    <xf numFmtId="0" fontId="22" fillId="0" borderId="12" xfId="8" applyFont="1" applyBorder="1" applyAlignment="1">
      <alignment horizontal="center" vertical="center"/>
    </xf>
    <xf numFmtId="0" fontId="22" fillId="0" borderId="9" xfId="8" applyFont="1" applyBorder="1" applyAlignment="1">
      <alignment horizontal="center" vertical="center"/>
    </xf>
    <xf numFmtId="0" fontId="19" fillId="0" borderId="1" xfId="8" applyFont="1" applyBorder="1" applyAlignment="1">
      <alignment horizontal="center" vertical="center"/>
    </xf>
    <xf numFmtId="0" fontId="19" fillId="0" borderId="12" xfId="8" applyFont="1" applyBorder="1" applyAlignment="1">
      <alignment vertical="center"/>
    </xf>
    <xf numFmtId="4" fontId="20" fillId="0" borderId="9" xfId="8" applyNumberFormat="1" applyFont="1" applyBorder="1" applyAlignment="1">
      <alignment horizontal="center" vertical="center"/>
    </xf>
    <xf numFmtId="4" fontId="20" fillId="0" borderId="12" xfId="8" applyNumberFormat="1" applyFont="1" applyBorder="1" applyAlignment="1">
      <alignment vertical="center"/>
    </xf>
    <xf numFmtId="4" fontId="16" fillId="0" borderId="0" xfId="8" applyNumberFormat="1" applyFont="1" applyAlignment="1">
      <alignment horizontal="right" vertical="center"/>
    </xf>
    <xf numFmtId="4" fontId="20" fillId="0" borderId="0" xfId="8" applyNumberFormat="1" applyFont="1"/>
    <xf numFmtId="0" fontId="20" fillId="0" borderId="0" xfId="8" applyFont="1"/>
    <xf numFmtId="0" fontId="19" fillId="0" borderId="2" xfId="8" applyFont="1" applyBorder="1" applyAlignment="1">
      <alignment horizontal="center" vertical="center"/>
    </xf>
    <xf numFmtId="4" fontId="16" fillId="0" borderId="0" xfId="8" applyNumberFormat="1" applyFont="1"/>
    <xf numFmtId="43" fontId="16" fillId="0" borderId="0" xfId="7" applyFont="1"/>
    <xf numFmtId="49" fontId="20" fillId="0" borderId="17" xfId="8" applyNumberFormat="1" applyFont="1" applyBorder="1" applyAlignment="1">
      <alignment horizontal="center" vertical="center"/>
    </xf>
    <xf numFmtId="0" fontId="20" fillId="0" borderId="19" xfId="8" applyFont="1" applyBorder="1" applyAlignment="1">
      <alignment vertical="center" wrapText="1"/>
    </xf>
    <xf numFmtId="0" fontId="16" fillId="0" borderId="19" xfId="8" applyFont="1" applyBorder="1" applyAlignment="1">
      <alignment vertical="top" wrapText="1"/>
    </xf>
    <xf numFmtId="0" fontId="16" fillId="0" borderId="20" xfId="8" applyFont="1" applyBorder="1" applyAlignment="1">
      <alignment horizontal="center" vertical="center"/>
    </xf>
    <xf numFmtId="4" fontId="16" fillId="0" borderId="20" xfId="8" applyNumberFormat="1" applyFont="1" applyBorder="1"/>
    <xf numFmtId="0" fontId="16" fillId="0" borderId="16" xfId="8" applyFont="1" applyBorder="1" applyAlignment="1">
      <alignment horizontal="center" vertical="center"/>
    </xf>
    <xf numFmtId="4" fontId="16" fillId="0" borderId="16" xfId="8" applyNumberFormat="1" applyFont="1" applyBorder="1"/>
    <xf numFmtId="4" fontId="16" fillId="0" borderId="16" xfId="8" applyNumberFormat="1" applyFont="1" applyBorder="1" applyAlignment="1">
      <alignment horizontal="right"/>
    </xf>
    <xf numFmtId="3" fontId="16" fillId="0" borderId="0" xfId="8" applyNumberFormat="1" applyFont="1"/>
    <xf numFmtId="0" fontId="16" fillId="0" borderId="0" xfId="8" applyFont="1" applyAlignment="1">
      <alignment horizontal="center" vertical="center"/>
    </xf>
    <xf numFmtId="0" fontId="16" fillId="0" borderId="20" xfId="8" applyFont="1" applyBorder="1"/>
    <xf numFmtId="4" fontId="7" fillId="0" borderId="1" xfId="3" applyNumberFormat="1" applyFont="1" applyBorder="1" applyAlignment="1">
      <alignment horizontal="right" vertical="center"/>
    </xf>
    <xf numFmtId="4" fontId="7" fillId="0" borderId="3" xfId="3" applyNumberFormat="1" applyFont="1" applyBorder="1" applyAlignment="1">
      <alignment horizontal="right" vertical="center"/>
    </xf>
    <xf numFmtId="0" fontId="7" fillId="0" borderId="14" xfId="3" applyFont="1" applyBorder="1" applyAlignment="1">
      <alignment vertical="center" wrapText="1"/>
    </xf>
    <xf numFmtId="0" fontId="20" fillId="0" borderId="31" xfId="8" applyFont="1" applyBorder="1" applyAlignment="1">
      <alignment vertical="center" wrapText="1"/>
    </xf>
    <xf numFmtId="4" fontId="19" fillId="0" borderId="32" xfId="0" applyNumberFormat="1" applyFont="1" applyBorder="1" applyAlignment="1">
      <alignment horizontal="center" vertical="center"/>
    </xf>
    <xf numFmtId="4" fontId="20" fillId="0" borderId="18" xfId="0" applyNumberFormat="1" applyFont="1" applyBorder="1" applyAlignment="1">
      <alignment horizontal="right" vertical="center"/>
    </xf>
    <xf numFmtId="49" fontId="16" fillId="0" borderId="15" xfId="8" applyNumberFormat="1" applyFont="1" applyBorder="1" applyAlignment="1">
      <alignment horizontal="center" vertical="center"/>
    </xf>
    <xf numFmtId="0" fontId="20" fillId="0" borderId="2" xfId="8" applyFont="1" applyBorder="1" applyAlignment="1">
      <alignment vertical="center" wrapText="1"/>
    </xf>
    <xf numFmtId="0" fontId="16" fillId="0" borderId="22" xfId="8" applyFont="1" applyBorder="1" applyAlignment="1">
      <alignment horizontal="center"/>
    </xf>
    <xf numFmtId="4" fontId="16" fillId="0" borderId="5" xfId="8" applyNumberFormat="1" applyFont="1" applyBorder="1"/>
    <xf numFmtId="4" fontId="16" fillId="0" borderId="7" xfId="8" applyNumberFormat="1" applyFont="1" applyBorder="1"/>
    <xf numFmtId="0" fontId="16" fillId="0" borderId="33" xfId="8" applyFont="1" applyBorder="1" applyAlignment="1">
      <alignment horizontal="center"/>
    </xf>
    <xf numFmtId="4" fontId="16" fillId="0" borderId="33" xfId="8" applyNumberFormat="1" applyFont="1" applyBorder="1"/>
    <xf numFmtId="4" fontId="16" fillId="0" borderId="34" xfId="8" applyNumberFormat="1" applyFont="1" applyBorder="1"/>
    <xf numFmtId="4" fontId="16" fillId="0" borderId="2" xfId="8" applyNumberFormat="1" applyFont="1" applyBorder="1"/>
    <xf numFmtId="4" fontId="16" fillId="0" borderId="8" xfId="8" applyNumberFormat="1" applyFont="1" applyBorder="1"/>
    <xf numFmtId="0" fontId="16" fillId="0" borderId="0" xfId="8" applyFont="1" applyAlignment="1">
      <alignment horizontal="center"/>
    </xf>
    <xf numFmtId="0" fontId="20" fillId="0" borderId="18" xfId="8" applyFont="1" applyBorder="1" applyAlignment="1">
      <alignment horizontal="center" vertical="center"/>
    </xf>
    <xf numFmtId="0" fontId="20" fillId="0" borderId="35" xfId="8" applyFont="1" applyBorder="1" applyAlignment="1">
      <alignment horizontal="center"/>
    </xf>
    <xf numFmtId="4" fontId="20" fillId="0" borderId="18" xfId="8" applyNumberFormat="1" applyFont="1" applyBorder="1" applyAlignment="1">
      <alignment vertical="center"/>
    </xf>
    <xf numFmtId="49" fontId="16" fillId="0" borderId="2" xfId="8" applyNumberFormat="1" applyFont="1" applyBorder="1" applyAlignment="1">
      <alignment horizontal="center" vertical="center"/>
    </xf>
    <xf numFmtId="4" fontId="16" fillId="0" borderId="2" xfId="8" applyNumberFormat="1" applyFont="1" applyBorder="1" applyAlignment="1">
      <alignment horizontal="right"/>
    </xf>
    <xf numFmtId="0" fontId="16" fillId="0" borderId="36" xfId="8" applyFont="1" applyBorder="1" applyAlignment="1">
      <alignment horizontal="center"/>
    </xf>
    <xf numFmtId="4" fontId="16" fillId="0" borderId="20" xfId="8" applyNumberFormat="1" applyFont="1" applyBorder="1" applyAlignment="1">
      <alignment horizontal="right"/>
    </xf>
    <xf numFmtId="0" fontId="16" fillId="0" borderId="3" xfId="8" applyFont="1" applyBorder="1" applyAlignment="1">
      <alignment horizontal="center" vertical="center"/>
    </xf>
    <xf numFmtId="0" fontId="16" fillId="0" borderId="37" xfId="8" applyFont="1" applyBorder="1" applyAlignment="1">
      <alignment horizontal="center"/>
    </xf>
    <xf numFmtId="0" fontId="25" fillId="0" borderId="0" xfId="4" applyFont="1" applyAlignment="1">
      <alignment vertical="center"/>
    </xf>
    <xf numFmtId="0" fontId="26" fillId="2" borderId="12" xfId="4" applyFont="1" applyFill="1" applyBorder="1" applyAlignment="1">
      <alignment horizontal="center" vertical="center" wrapText="1"/>
    </xf>
    <xf numFmtId="0" fontId="28" fillId="0" borderId="12" xfId="4" applyFont="1" applyBorder="1" applyAlignment="1">
      <alignment horizontal="center" vertical="center"/>
    </xf>
    <xf numFmtId="0" fontId="27" fillId="0" borderId="0" xfId="4" applyFont="1" applyAlignment="1">
      <alignment vertical="center"/>
    </xf>
    <xf numFmtId="0" fontId="29" fillId="0" borderId="1" xfId="4" applyFont="1" applyBorder="1" applyAlignment="1">
      <alignment horizontal="center" vertical="center"/>
    </xf>
    <xf numFmtId="4" fontId="26" fillId="0" borderId="1" xfId="4" applyNumberFormat="1" applyFont="1" applyBorder="1" applyAlignment="1">
      <alignment vertical="center"/>
    </xf>
    <xf numFmtId="4" fontId="27" fillId="0" borderId="0" xfId="4" applyNumberFormat="1" applyFont="1" applyAlignment="1">
      <alignment vertical="center"/>
    </xf>
    <xf numFmtId="0" fontId="29" fillId="0" borderId="22" xfId="4" applyFont="1" applyBorder="1" applyAlignment="1">
      <alignment horizontal="center" vertical="center"/>
    </xf>
    <xf numFmtId="4" fontId="29" fillId="0" borderId="1" xfId="4" applyNumberFormat="1" applyFont="1" applyBorder="1" applyAlignment="1">
      <alignment vertical="center"/>
    </xf>
    <xf numFmtId="0" fontId="29" fillId="0" borderId="23" xfId="4" applyFont="1" applyBorder="1" applyAlignment="1">
      <alignment horizontal="center" vertical="center"/>
    </xf>
    <xf numFmtId="4" fontId="29" fillId="0" borderId="2" xfId="4" applyNumberFormat="1" applyFont="1" applyBorder="1" applyAlignment="1">
      <alignment vertical="center"/>
    </xf>
    <xf numFmtId="0" fontId="29" fillId="0" borderId="24" xfId="4" applyFont="1" applyBorder="1" applyAlignment="1">
      <alignment horizontal="center" vertical="center"/>
    </xf>
    <xf numFmtId="4" fontId="29" fillId="0" borderId="3" xfId="4" applyNumberFormat="1" applyFont="1" applyBorder="1" applyAlignment="1">
      <alignment vertical="center"/>
    </xf>
    <xf numFmtId="0" fontId="29" fillId="0" borderId="2" xfId="4" applyFont="1" applyBorder="1" applyAlignment="1">
      <alignment horizontal="center" vertical="center"/>
    </xf>
    <xf numFmtId="0" fontId="29" fillId="0" borderId="12" xfId="4" applyFont="1" applyBorder="1" applyAlignment="1">
      <alignment horizontal="center" vertical="center"/>
    </xf>
    <xf numFmtId="4" fontId="29" fillId="0" borderId="12" xfId="4" applyNumberFormat="1" applyFont="1" applyBorder="1" applyAlignment="1">
      <alignment vertical="center"/>
    </xf>
    <xf numFmtId="0" fontId="29" fillId="0" borderId="3" xfId="4" applyFont="1" applyBorder="1" applyAlignment="1">
      <alignment horizontal="center" vertical="center"/>
    </xf>
    <xf numFmtId="0" fontId="29" fillId="0" borderId="3" xfId="4" applyFont="1" applyBorder="1" applyAlignment="1">
      <alignment horizontal="center" vertical="top"/>
    </xf>
    <xf numFmtId="4" fontId="29" fillId="0" borderId="1" xfId="4" applyNumberFormat="1" applyFont="1" applyBorder="1" applyAlignment="1">
      <alignment horizontal="right" vertical="center"/>
    </xf>
    <xf numFmtId="4" fontId="29" fillId="0" borderId="3" xfId="4" applyNumberFormat="1" applyFont="1" applyBorder="1" applyAlignment="1">
      <alignment horizontal="right" vertical="center"/>
    </xf>
    <xf numFmtId="4" fontId="26" fillId="0" borderId="2" xfId="4" applyNumberFormat="1" applyFont="1" applyBorder="1" applyAlignment="1">
      <alignment vertical="center"/>
    </xf>
    <xf numFmtId="3" fontId="25" fillId="0" borderId="0" xfId="4" applyNumberFormat="1" applyFont="1" applyAlignment="1">
      <alignment vertical="center"/>
    </xf>
    <xf numFmtId="0" fontId="12" fillId="0" borderId="0" xfId="13" applyFont="1"/>
    <xf numFmtId="0" fontId="10" fillId="0" borderId="0" xfId="13" applyFont="1" applyAlignment="1">
      <alignment horizontal="right"/>
    </xf>
    <xf numFmtId="49" fontId="10" fillId="0" borderId="0" xfId="13" applyNumberFormat="1" applyFont="1"/>
    <xf numFmtId="0" fontId="10" fillId="0" borderId="0" xfId="13" applyFont="1" applyAlignment="1">
      <alignment horizontal="left"/>
    </xf>
    <xf numFmtId="0" fontId="10" fillId="0" borderId="0" xfId="13" applyFont="1"/>
    <xf numFmtId="4" fontId="12" fillId="0" borderId="0" xfId="13" applyNumberFormat="1" applyFont="1"/>
    <xf numFmtId="0" fontId="32" fillId="0" borderId="0" xfId="13" applyFont="1"/>
    <xf numFmtId="0" fontId="33" fillId="0" borderId="0" xfId="13" applyFont="1" applyAlignment="1">
      <alignment horizontal="centerContinuous"/>
    </xf>
    <xf numFmtId="0" fontId="32" fillId="0" borderId="0" xfId="13" applyFont="1" applyAlignment="1">
      <alignment horizontal="centerContinuous"/>
    </xf>
    <xf numFmtId="49" fontId="33" fillId="0" borderId="0" xfId="13" applyNumberFormat="1" applyFont="1" applyAlignment="1">
      <alignment horizontal="centerContinuous"/>
    </xf>
    <xf numFmtId="0" fontId="9" fillId="0" borderId="0" xfId="13" applyFont="1"/>
    <xf numFmtId="0" fontId="10" fillId="0" borderId="0" xfId="13" applyFont="1" applyAlignment="1">
      <alignment horizontal="center"/>
    </xf>
    <xf numFmtId="0" fontId="12" fillId="0" borderId="0" xfId="13" applyFont="1" applyAlignment="1">
      <alignment horizontal="center"/>
    </xf>
    <xf numFmtId="0" fontId="10" fillId="0" borderId="1" xfId="13" applyFont="1" applyBorder="1"/>
    <xf numFmtId="0" fontId="10" fillId="0" borderId="1" xfId="13" applyFont="1" applyBorder="1" applyAlignment="1">
      <alignment horizontal="right"/>
    </xf>
    <xf numFmtId="49" fontId="10" fillId="0" borderId="1" xfId="13" applyNumberFormat="1" applyFont="1" applyBorder="1"/>
    <xf numFmtId="0" fontId="9" fillId="0" borderId="22" xfId="13" applyFont="1" applyBorder="1"/>
    <xf numFmtId="0" fontId="9" fillId="0" borderId="1" xfId="13" applyFont="1" applyBorder="1" applyAlignment="1">
      <alignment horizontal="center"/>
    </xf>
    <xf numFmtId="3" fontId="10" fillId="0" borderId="1" xfId="13" applyNumberFormat="1" applyFont="1" applyBorder="1"/>
    <xf numFmtId="0" fontId="10" fillId="0" borderId="1" xfId="13" applyFont="1" applyBorder="1" applyAlignment="1">
      <alignment horizontal="center"/>
    </xf>
    <xf numFmtId="0" fontId="34" fillId="0" borderId="0" xfId="13" applyFont="1"/>
    <xf numFmtId="0" fontId="9" fillId="0" borderId="2" xfId="13" applyFont="1" applyBorder="1" applyAlignment="1">
      <alignment horizontal="center"/>
    </xf>
    <xf numFmtId="0" fontId="9" fillId="0" borderId="2" xfId="13" applyFont="1" applyBorder="1" applyAlignment="1">
      <alignment horizontal="right"/>
    </xf>
    <xf numFmtId="49" fontId="9" fillId="0" borderId="2" xfId="13" applyNumberFormat="1" applyFont="1" applyBorder="1" applyAlignment="1">
      <alignment horizontal="center"/>
    </xf>
    <xf numFmtId="0" fontId="9" fillId="0" borderId="23" xfId="13" applyFont="1" applyBorder="1" applyAlignment="1">
      <alignment horizontal="center"/>
    </xf>
    <xf numFmtId="3" fontId="9" fillId="0" borderId="2" xfId="13" applyNumberFormat="1" applyFont="1" applyBorder="1" applyAlignment="1">
      <alignment horizontal="center"/>
    </xf>
    <xf numFmtId="0" fontId="9" fillId="0" borderId="3" xfId="13" applyFont="1" applyBorder="1" applyAlignment="1">
      <alignment horizontal="center"/>
    </xf>
    <xf numFmtId="0" fontId="9" fillId="0" borderId="3" xfId="13" applyFont="1" applyBorder="1" applyAlignment="1">
      <alignment horizontal="right"/>
    </xf>
    <xf numFmtId="49" fontId="9" fillId="0" borderId="3" xfId="13" applyNumberFormat="1" applyFont="1" applyBorder="1" applyAlignment="1">
      <alignment horizontal="center"/>
    </xf>
    <xf numFmtId="0" fontId="9" fillId="0" borderId="24" xfId="13" applyFont="1" applyBorder="1" applyAlignment="1">
      <alignment horizontal="center"/>
    </xf>
    <xf numFmtId="3" fontId="9" fillId="0" borderId="3" xfId="13" applyNumberFormat="1" applyFont="1" applyBorder="1" applyAlignment="1">
      <alignment horizontal="center"/>
    </xf>
    <xf numFmtId="3" fontId="10" fillId="0" borderId="2" xfId="13" applyNumberFormat="1" applyFont="1" applyBorder="1"/>
    <xf numFmtId="49" fontId="10" fillId="0" borderId="2" xfId="13" applyNumberFormat="1" applyFont="1" applyBorder="1" applyAlignment="1">
      <alignment horizontal="right"/>
    </xf>
    <xf numFmtId="0" fontId="9" fillId="0" borderId="25" xfId="13" applyFont="1" applyBorder="1"/>
    <xf numFmtId="4" fontId="9" fillId="0" borderId="26" xfId="13" applyNumberFormat="1" applyFont="1" applyBorder="1"/>
    <xf numFmtId="0" fontId="9" fillId="0" borderId="27" xfId="13" applyFont="1" applyBorder="1"/>
    <xf numFmtId="4" fontId="9" fillId="0" borderId="28" xfId="13" applyNumberFormat="1" applyFont="1" applyBorder="1"/>
    <xf numFmtId="3" fontId="9" fillId="0" borderId="2" xfId="13" applyNumberFormat="1" applyFont="1" applyBorder="1" applyAlignment="1">
      <alignment horizontal="right"/>
    </xf>
    <xf numFmtId="3" fontId="9" fillId="0" borderId="2" xfId="13" applyNumberFormat="1" applyFont="1" applyBorder="1"/>
    <xf numFmtId="49" fontId="9" fillId="0" borderId="2" xfId="13" applyNumberFormat="1" applyFont="1" applyBorder="1" applyAlignment="1">
      <alignment horizontal="right"/>
    </xf>
    <xf numFmtId="3" fontId="9" fillId="0" borderId="23" xfId="13" applyNumberFormat="1" applyFont="1" applyBorder="1"/>
    <xf numFmtId="0" fontId="10" fillId="0" borderId="2" xfId="13" applyFont="1" applyBorder="1"/>
    <xf numFmtId="0" fontId="10" fillId="0" borderId="24" xfId="13" applyFont="1" applyBorder="1"/>
    <xf numFmtId="4" fontId="10" fillId="0" borderId="3" xfId="13" applyNumberFormat="1" applyFont="1" applyBorder="1"/>
    <xf numFmtId="49" fontId="10" fillId="0" borderId="2" xfId="13" applyNumberFormat="1" applyFont="1" applyBorder="1" applyAlignment="1">
      <alignment horizontal="right" vertical="top"/>
    </xf>
    <xf numFmtId="0" fontId="10" fillId="0" borderId="2" xfId="13" applyFont="1" applyBorder="1" applyAlignment="1">
      <alignment wrapText="1"/>
    </xf>
    <xf numFmtId="4" fontId="10" fillId="0" borderId="2" xfId="13" applyNumberFormat="1" applyFont="1" applyBorder="1"/>
    <xf numFmtId="3" fontId="10" fillId="0" borderId="2" xfId="13" applyNumberFormat="1" applyFont="1" applyBorder="1" applyAlignment="1">
      <alignment horizontal="right"/>
    </xf>
    <xf numFmtId="0" fontId="9" fillId="0" borderId="28" xfId="13" applyFont="1" applyBorder="1"/>
    <xf numFmtId="4" fontId="9" fillId="0" borderId="28" xfId="2" applyNumberFormat="1" applyFont="1" applyBorder="1"/>
    <xf numFmtId="4" fontId="9" fillId="0" borderId="28" xfId="13" applyNumberFormat="1" applyFont="1" applyBorder="1" applyAlignment="1">
      <alignment horizontal="right"/>
    </xf>
    <xf numFmtId="0" fontId="10" fillId="0" borderId="3" xfId="13" applyFont="1" applyBorder="1"/>
    <xf numFmtId="4" fontId="10" fillId="0" borderId="3" xfId="13" applyNumberFormat="1" applyFont="1" applyBorder="1" applyAlignment="1">
      <alignment horizontal="right"/>
    </xf>
    <xf numFmtId="0" fontId="10" fillId="0" borderId="23" xfId="13" applyFont="1" applyBorder="1"/>
    <xf numFmtId="4" fontId="10" fillId="0" borderId="2" xfId="13" applyNumberFormat="1" applyFont="1" applyBorder="1" applyAlignment="1">
      <alignment horizontal="right"/>
    </xf>
    <xf numFmtId="0" fontId="10" fillId="0" borderId="2" xfId="13" applyFont="1" applyBorder="1" applyAlignment="1">
      <alignment horizontal="right"/>
    </xf>
    <xf numFmtId="0" fontId="10" fillId="0" borderId="2" xfId="13" applyFont="1" applyBorder="1" applyAlignment="1">
      <alignment horizontal="right" vertical="top"/>
    </xf>
    <xf numFmtId="0" fontId="10" fillId="0" borderId="23" xfId="13" applyFont="1" applyBorder="1" applyAlignment="1">
      <alignment wrapText="1"/>
    </xf>
    <xf numFmtId="0" fontId="10" fillId="0" borderId="2" xfId="2" applyFont="1" applyBorder="1" applyAlignment="1">
      <alignment horizontal="right"/>
    </xf>
    <xf numFmtId="0" fontId="35" fillId="0" borderId="0" xfId="13" applyFont="1" applyAlignment="1">
      <alignment wrapText="1"/>
    </xf>
    <xf numFmtId="0" fontId="10" fillId="0" borderId="2" xfId="13" applyFont="1" applyBorder="1" applyAlignment="1">
      <alignment horizontal="center"/>
    </xf>
    <xf numFmtId="49" fontId="10" fillId="0" borderId="2" xfId="13" applyNumberFormat="1" applyFont="1" applyBorder="1" applyAlignment="1">
      <alignment horizontal="right" vertical="center"/>
    </xf>
    <xf numFmtId="0" fontId="10" fillId="0" borderId="23" xfId="13" applyFont="1" applyBorder="1" applyAlignment="1">
      <alignment vertical="center"/>
    </xf>
    <xf numFmtId="0" fontId="10" fillId="0" borderId="2" xfId="13" applyFont="1" applyBorder="1" applyAlignment="1">
      <alignment horizontal="right" vertical="center"/>
    </xf>
    <xf numFmtId="0" fontId="10" fillId="0" borderId="23" xfId="13" applyFont="1" applyBorder="1" applyAlignment="1">
      <alignment vertical="center" wrapText="1"/>
    </xf>
    <xf numFmtId="4" fontId="10" fillId="0" borderId="2" xfId="13" applyNumberFormat="1" applyFont="1" applyBorder="1" applyAlignment="1">
      <alignment horizontal="right" vertical="center"/>
    </xf>
    <xf numFmtId="0" fontId="10" fillId="0" borderId="2" xfId="2" applyFont="1" applyBorder="1" applyAlignment="1">
      <alignment vertical="center"/>
    </xf>
    <xf numFmtId="4" fontId="10" fillId="0" borderId="2" xfId="13" applyNumberFormat="1" applyFont="1" applyBorder="1" applyAlignment="1">
      <alignment vertical="center"/>
    </xf>
    <xf numFmtId="49" fontId="9" fillId="0" borderId="3" xfId="13" applyNumberFormat="1" applyFont="1" applyBorder="1" applyAlignment="1">
      <alignment horizontal="right"/>
    </xf>
    <xf numFmtId="3" fontId="9" fillId="0" borderId="3" xfId="13" applyNumberFormat="1" applyFont="1" applyBorder="1"/>
    <xf numFmtId="49" fontId="10" fillId="0" borderId="3" xfId="13" applyNumberFormat="1" applyFont="1" applyBorder="1" applyAlignment="1">
      <alignment horizontal="right" vertical="center"/>
    </xf>
    <xf numFmtId="0" fontId="10" fillId="0" borderId="24" xfId="13" applyFont="1" applyBorder="1" applyAlignment="1">
      <alignment vertical="center"/>
    </xf>
    <xf numFmtId="4" fontId="10" fillId="0" borderId="3" xfId="13" applyNumberFormat="1" applyFont="1" applyBorder="1" applyAlignment="1">
      <alignment vertical="center"/>
    </xf>
    <xf numFmtId="4" fontId="10" fillId="0" borderId="3" xfId="13" applyNumberFormat="1" applyFont="1" applyBorder="1" applyAlignment="1">
      <alignment horizontal="right" vertical="center"/>
    </xf>
    <xf numFmtId="0" fontId="10" fillId="0" borderId="3" xfId="2" applyFont="1" applyBorder="1"/>
    <xf numFmtId="4" fontId="10" fillId="0" borderId="23" xfId="13" applyNumberFormat="1" applyFont="1" applyBorder="1"/>
    <xf numFmtId="3" fontId="10" fillId="0" borderId="24" xfId="13" applyNumberFormat="1" applyFont="1" applyBorder="1"/>
    <xf numFmtId="3" fontId="9" fillId="0" borderId="2" xfId="13" applyNumberFormat="1" applyFont="1" applyBorder="1" applyAlignment="1">
      <alignment horizontal="right" vertical="center"/>
    </xf>
    <xf numFmtId="0" fontId="10" fillId="0" borderId="2" xfId="13" applyFont="1" applyBorder="1" applyAlignment="1">
      <alignment vertical="center"/>
    </xf>
    <xf numFmtId="0" fontId="10" fillId="0" borderId="2" xfId="2" applyFont="1" applyBorder="1" applyAlignment="1">
      <alignment horizontal="right" vertical="center"/>
    </xf>
    <xf numFmtId="0" fontId="10" fillId="0" borderId="2" xfId="2" applyFont="1" applyBorder="1"/>
    <xf numFmtId="0" fontId="34" fillId="0" borderId="0" xfId="2" applyFont="1"/>
    <xf numFmtId="49" fontId="10" fillId="0" borderId="2" xfId="14" applyNumberFormat="1" applyFont="1" applyBorder="1" applyAlignment="1">
      <alignment horizontal="right"/>
    </xf>
    <xf numFmtId="0" fontId="10" fillId="0" borderId="2" xfId="14" applyFont="1" applyBorder="1" applyAlignment="1">
      <alignment horizontal="right"/>
    </xf>
    <xf numFmtId="0" fontId="10" fillId="0" borderId="23" xfId="14" applyFont="1" applyBorder="1"/>
    <xf numFmtId="0" fontId="10" fillId="0" borderId="23" xfId="2" applyFont="1" applyBorder="1"/>
    <xf numFmtId="3" fontId="9" fillId="0" borderId="3" xfId="13" applyNumberFormat="1" applyFont="1" applyBorder="1" applyAlignment="1">
      <alignment horizontal="right" vertical="center"/>
    </xf>
    <xf numFmtId="0" fontId="10" fillId="0" borderId="3" xfId="13" applyFont="1" applyBorder="1" applyAlignment="1">
      <alignment horizontal="right" vertical="center"/>
    </xf>
    <xf numFmtId="0" fontId="10" fillId="0" borderId="3" xfId="2" applyFont="1" applyBorder="1" applyAlignment="1">
      <alignment horizontal="right"/>
    </xf>
    <xf numFmtId="0" fontId="10" fillId="0" borderId="24" xfId="2" applyFont="1" applyBorder="1"/>
    <xf numFmtId="0" fontId="10" fillId="0" borderId="2" xfId="14" applyFont="1" applyBorder="1" applyAlignment="1">
      <alignment horizontal="right" vertical="top"/>
    </xf>
    <xf numFmtId="0" fontId="10" fillId="0" borderId="23" xfId="14" applyFont="1" applyBorder="1" applyAlignment="1">
      <alignment vertical="top"/>
    </xf>
    <xf numFmtId="0" fontId="34" fillId="0" borderId="3" xfId="13" applyFont="1" applyBorder="1" applyAlignment="1">
      <alignment horizontal="right"/>
    </xf>
    <xf numFmtId="0" fontId="34" fillId="0" borderId="3" xfId="13" applyFont="1" applyBorder="1"/>
    <xf numFmtId="49" fontId="34" fillId="0" borderId="3" xfId="13" applyNumberFormat="1" applyFont="1" applyBorder="1" applyAlignment="1">
      <alignment horizontal="right"/>
    </xf>
    <xf numFmtId="0" fontId="34" fillId="0" borderId="24" xfId="13" applyFont="1" applyBorder="1"/>
    <xf numFmtId="0" fontId="34" fillId="0" borderId="0" xfId="13" applyFont="1" applyAlignment="1">
      <alignment horizontal="right"/>
    </xf>
    <xf numFmtId="0" fontId="32" fillId="0" borderId="0" xfId="13" applyFont="1" applyAlignment="1">
      <alignment horizontal="right"/>
    </xf>
    <xf numFmtId="0" fontId="8" fillId="0" borderId="0" xfId="13" applyFont="1" applyAlignment="1">
      <alignment horizontal="center" vertical="center"/>
    </xf>
    <xf numFmtId="0" fontId="7" fillId="0" borderId="0" xfId="13" applyFont="1" applyAlignment="1">
      <alignment horizontal="center" vertical="center"/>
    </xf>
    <xf numFmtId="0" fontId="7" fillId="0" borderId="0" xfId="13" applyFont="1"/>
    <xf numFmtId="0" fontId="7" fillId="0" borderId="0" xfId="13" applyFont="1" applyAlignment="1">
      <alignment horizontal="right" vertical="center"/>
    </xf>
    <xf numFmtId="0" fontId="10" fillId="0" borderId="0" xfId="13" applyFont="1" applyAlignment="1">
      <alignment horizontal="right" vertical="center"/>
    </xf>
    <xf numFmtId="0" fontId="15" fillId="0" borderId="0" xfId="13" applyFont="1"/>
    <xf numFmtId="0" fontId="15" fillId="0" borderId="0" xfId="13" applyFont="1" applyAlignment="1">
      <alignment horizontal="right"/>
    </xf>
    <xf numFmtId="4" fontId="10" fillId="0" borderId="0" xfId="13" applyNumberFormat="1" applyFont="1"/>
    <xf numFmtId="0" fontId="15" fillId="0" borderId="0" xfId="13" applyFont="1" applyAlignment="1">
      <alignment vertical="center"/>
    </xf>
    <xf numFmtId="4" fontId="23" fillId="0" borderId="0" xfId="13" applyNumberFormat="1" applyFont="1"/>
    <xf numFmtId="0" fontId="23" fillId="0" borderId="0" xfId="13" applyFont="1" applyAlignment="1">
      <alignment horizontal="left" vertical="center"/>
    </xf>
    <xf numFmtId="43" fontId="23" fillId="0" borderId="0" xfId="13" applyNumberFormat="1" applyFont="1" applyAlignment="1">
      <alignment horizontal="right" vertical="center"/>
    </xf>
    <xf numFmtId="0" fontId="8" fillId="0" borderId="0" xfId="13" applyFont="1" applyAlignment="1">
      <alignment horizontal="centerContinuous" vertical="center"/>
    </xf>
    <xf numFmtId="0" fontId="8" fillId="0" borderId="0" xfId="13" applyFont="1" applyAlignment="1">
      <alignment horizontal="centerContinuous"/>
    </xf>
    <xf numFmtId="0" fontId="9" fillId="0" borderId="0" xfId="13" applyFont="1" applyAlignment="1">
      <alignment horizontal="left"/>
    </xf>
    <xf numFmtId="4" fontId="12" fillId="0" borderId="0" xfId="13" applyNumberFormat="1" applyFont="1" applyAlignment="1">
      <alignment horizontal="right"/>
    </xf>
    <xf numFmtId="0" fontId="12" fillId="0" borderId="0" xfId="13" applyFont="1" applyAlignment="1">
      <alignment horizontal="left"/>
    </xf>
    <xf numFmtId="4" fontId="9" fillId="0" borderId="0" xfId="13" applyNumberFormat="1" applyFont="1"/>
    <xf numFmtId="0" fontId="24" fillId="0" borderId="0" xfId="13" applyFont="1"/>
    <xf numFmtId="0" fontId="7" fillId="0" borderId="0" xfId="13" applyFont="1" applyAlignment="1">
      <alignment horizontal="centerContinuous"/>
    </xf>
    <xf numFmtId="0" fontId="8" fillId="0" borderId="0" xfId="13" applyFont="1" applyAlignment="1">
      <alignment horizontal="right" vertical="center"/>
    </xf>
    <xf numFmtId="0" fontId="7" fillId="0" borderId="0" xfId="13" applyFont="1" applyAlignment="1">
      <alignment horizontal="center"/>
    </xf>
    <xf numFmtId="0" fontId="8" fillId="2" borderId="1" xfId="13" applyFont="1" applyFill="1" applyBorder="1" applyAlignment="1">
      <alignment horizontal="center" vertical="center"/>
    </xf>
    <xf numFmtId="0" fontId="7" fillId="2" borderId="1" xfId="13" applyFont="1" applyFill="1" applyBorder="1" applyAlignment="1">
      <alignment horizontal="center" vertical="center"/>
    </xf>
    <xf numFmtId="0" fontId="8" fillId="0" borderId="1" xfId="13" applyFont="1" applyBorder="1" applyAlignment="1">
      <alignment horizontal="center" vertical="center"/>
    </xf>
    <xf numFmtId="0" fontId="8" fillId="2" borderId="4" xfId="13" applyFont="1" applyFill="1" applyBorder="1" applyAlignment="1">
      <alignment horizontal="centerContinuous" vertical="center"/>
    </xf>
    <xf numFmtId="0" fontId="8" fillId="2" borderId="5" xfId="13" applyFont="1" applyFill="1" applyBorder="1" applyAlignment="1">
      <alignment horizontal="centerContinuous" vertical="center"/>
    </xf>
    <xf numFmtId="0" fontId="8" fillId="2" borderId="6" xfId="13" applyFont="1" applyFill="1" applyBorder="1" applyAlignment="1">
      <alignment horizontal="centerContinuous" vertical="center"/>
    </xf>
    <xf numFmtId="0" fontId="8" fillId="2" borderId="7" xfId="13" applyFont="1" applyFill="1" applyBorder="1" applyAlignment="1">
      <alignment horizontal="centerContinuous" vertical="center"/>
    </xf>
    <xf numFmtId="0" fontId="8" fillId="2" borderId="5" xfId="13" applyFont="1" applyFill="1" applyBorder="1" applyAlignment="1">
      <alignment horizontal="center" vertical="center"/>
    </xf>
    <xf numFmtId="0" fontId="8" fillId="2" borderId="7" xfId="13" applyFont="1" applyFill="1" applyBorder="1" applyAlignment="1">
      <alignment horizontal="center" vertical="center"/>
    </xf>
    <xf numFmtId="0" fontId="10" fillId="0" borderId="0" xfId="13" applyFont="1" applyAlignment="1">
      <alignment horizontal="center" vertical="center"/>
    </xf>
    <xf numFmtId="4" fontId="12" fillId="0" borderId="0" xfId="13" applyNumberFormat="1" applyFont="1" applyAlignment="1">
      <alignment horizontal="right" vertical="center"/>
    </xf>
    <xf numFmtId="0" fontId="12" fillId="0" borderId="0" xfId="13" applyFont="1" applyAlignment="1">
      <alignment horizontal="left" vertical="center"/>
    </xf>
    <xf numFmtId="4" fontId="10" fillId="0" borderId="0" xfId="13" applyNumberFormat="1" applyFont="1" applyAlignment="1">
      <alignment horizontal="center" vertical="center"/>
    </xf>
    <xf numFmtId="0" fontId="10" fillId="0" borderId="0" xfId="13" applyFont="1" applyAlignment="1">
      <alignment horizontal="left" vertical="center"/>
    </xf>
    <xf numFmtId="0" fontId="8" fillId="2" borderId="2" xfId="13" applyFont="1" applyFill="1" applyBorder="1" applyAlignment="1">
      <alignment horizontal="center" vertical="center"/>
    </xf>
    <xf numFmtId="0" fontId="8" fillId="2" borderId="8" xfId="13" applyFont="1" applyFill="1" applyBorder="1" applyAlignment="1">
      <alignment horizontal="center" vertical="center"/>
    </xf>
    <xf numFmtId="0" fontId="7" fillId="2" borderId="8" xfId="13" applyFont="1" applyFill="1" applyBorder="1" applyAlignment="1">
      <alignment horizontal="center" vertical="center"/>
    </xf>
    <xf numFmtId="0" fontId="8" fillId="0" borderId="8" xfId="13" applyFont="1" applyBorder="1" applyAlignment="1">
      <alignment horizontal="center" vertical="center"/>
    </xf>
    <xf numFmtId="0" fontId="8" fillId="2" borderId="0" xfId="13" applyFont="1" applyFill="1" applyAlignment="1">
      <alignment horizontal="center" vertical="center"/>
    </xf>
    <xf numFmtId="0" fontId="8" fillId="3" borderId="4" xfId="13" applyFont="1" applyFill="1" applyBorder="1" applyAlignment="1">
      <alignment horizontal="center" vertical="center"/>
    </xf>
    <xf numFmtId="0" fontId="7" fillId="0" borderId="9" xfId="13" applyFont="1" applyBorder="1" applyAlignment="1">
      <alignment horizontal="center" vertical="center" wrapText="1"/>
    </xf>
    <xf numFmtId="0" fontId="7" fillId="0" borderId="0" xfId="13" applyFont="1" applyAlignment="1">
      <alignment horizontal="center" vertical="center" wrapText="1"/>
    </xf>
    <xf numFmtId="0" fontId="7" fillId="0" borderId="2" xfId="13" applyFont="1" applyBorder="1" applyAlignment="1">
      <alignment horizontal="center" vertical="center" wrapText="1"/>
    </xf>
    <xf numFmtId="4" fontId="12" fillId="0" borderId="0" xfId="13" applyNumberFormat="1" applyFont="1" applyAlignment="1">
      <alignment vertical="center"/>
    </xf>
    <xf numFmtId="0" fontId="12" fillId="0" borderId="0" xfId="13" applyFont="1" applyAlignment="1">
      <alignment vertical="center"/>
    </xf>
    <xf numFmtId="0" fontId="10" fillId="0" borderId="0" xfId="13" applyFont="1" applyAlignment="1">
      <alignment vertical="center"/>
    </xf>
    <xf numFmtId="0" fontId="12" fillId="0" borderId="0" xfId="13" applyFont="1" applyAlignment="1">
      <alignment horizontal="center" vertical="center"/>
    </xf>
    <xf numFmtId="0" fontId="8" fillId="2" borderId="3" xfId="13" applyFont="1" applyFill="1" applyBorder="1" applyAlignment="1">
      <alignment horizontal="center" vertical="center"/>
    </xf>
    <xf numFmtId="0" fontId="8" fillId="2" borderId="11" xfId="13" applyFont="1" applyFill="1" applyBorder="1" applyAlignment="1">
      <alignment horizontal="center" vertical="center"/>
    </xf>
    <xf numFmtId="0" fontId="7" fillId="2" borderId="11" xfId="13" applyFont="1" applyFill="1" applyBorder="1" applyAlignment="1">
      <alignment horizontal="center" vertical="center"/>
    </xf>
    <xf numFmtId="0" fontId="8" fillId="0" borderId="11" xfId="13" applyFont="1" applyBorder="1" applyAlignment="1">
      <alignment horizontal="center" vertical="center"/>
    </xf>
    <xf numFmtId="0" fontId="7" fillId="2" borderId="12" xfId="13" applyFont="1" applyFill="1" applyBorder="1" applyAlignment="1">
      <alignment horizontal="center" vertical="center"/>
    </xf>
    <xf numFmtId="0" fontId="7" fillId="0" borderId="12" xfId="13" applyFont="1" applyBorder="1" applyAlignment="1">
      <alignment horizontal="center" vertical="center"/>
    </xf>
    <xf numFmtId="0" fontId="7" fillId="0" borderId="4" xfId="13" applyFont="1" applyBorder="1" applyAlignment="1">
      <alignment horizontal="center" vertical="center"/>
    </xf>
    <xf numFmtId="0" fontId="7" fillId="2" borderId="7" xfId="13" applyFont="1" applyFill="1" applyBorder="1" applyAlignment="1">
      <alignment horizontal="center" vertical="center"/>
    </xf>
    <xf numFmtId="0" fontId="7" fillId="2" borderId="9" xfId="13" applyFont="1" applyFill="1" applyBorder="1" applyAlignment="1">
      <alignment horizontal="center" vertical="center"/>
    </xf>
    <xf numFmtId="0" fontId="7" fillId="2" borderId="6" xfId="13" applyFont="1" applyFill="1" applyBorder="1" applyAlignment="1">
      <alignment horizontal="center" vertical="center"/>
    </xf>
    <xf numFmtId="4" fontId="10" fillId="0" borderId="0" xfId="13" applyNumberFormat="1" applyFont="1" applyAlignment="1">
      <alignment vertical="center"/>
    </xf>
    <xf numFmtId="1" fontId="8" fillId="0" borderId="12" xfId="13" applyNumberFormat="1" applyFont="1" applyBorder="1" applyAlignment="1">
      <alignment horizontal="center" vertical="center" wrapText="1"/>
    </xf>
    <xf numFmtId="0" fontId="8" fillId="0" borderId="12" xfId="13" applyFont="1" applyBorder="1" applyAlignment="1">
      <alignment vertical="center" wrapText="1"/>
    </xf>
    <xf numFmtId="4" fontId="8" fillId="0" borderId="12" xfId="13" applyNumberFormat="1" applyFont="1" applyBorder="1" applyAlignment="1">
      <alignment horizontal="right" vertical="center" wrapText="1"/>
    </xf>
    <xf numFmtId="1" fontId="8" fillId="0" borderId="3" xfId="13" applyNumberFormat="1" applyFont="1" applyBorder="1" applyAlignment="1">
      <alignment horizontal="center" vertical="center" wrapText="1"/>
    </xf>
    <xf numFmtId="0" fontId="8" fillId="0" borderId="3" xfId="13" applyFont="1" applyBorder="1" applyAlignment="1">
      <alignment vertical="center" wrapText="1"/>
    </xf>
    <xf numFmtId="4" fontId="8" fillId="0" borderId="3" xfId="13" applyNumberFormat="1" applyFont="1" applyBorder="1" applyAlignment="1">
      <alignment horizontal="right" vertical="center" wrapText="1"/>
    </xf>
    <xf numFmtId="0" fontId="8" fillId="0" borderId="12" xfId="13" applyFont="1" applyBorder="1" applyAlignment="1">
      <alignment horizontal="center" vertical="center"/>
    </xf>
    <xf numFmtId="0" fontId="23" fillId="0" borderId="12" xfId="13" applyFont="1" applyBorder="1" applyAlignment="1">
      <alignment horizontal="center" vertical="center"/>
    </xf>
    <xf numFmtId="0" fontId="7" fillId="0" borderId="1" xfId="13" applyFont="1" applyBorder="1" applyAlignment="1">
      <alignment vertical="center" wrapText="1"/>
    </xf>
    <xf numFmtId="43" fontId="7" fillId="0" borderId="1" xfId="15" applyFont="1" applyBorder="1" applyAlignment="1">
      <alignment vertical="center" wrapText="1"/>
    </xf>
    <xf numFmtId="4" fontId="7" fillId="0" borderId="12" xfId="3" applyNumberFormat="1" applyFont="1" applyBorder="1" applyAlignment="1">
      <alignment horizontal="right" vertical="center"/>
    </xf>
    <xf numFmtId="4" fontId="7" fillId="0" borderId="12" xfId="13" applyNumberFormat="1" applyFont="1" applyBorder="1" applyAlignment="1">
      <alignment vertical="center" wrapText="1"/>
    </xf>
    <xf numFmtId="4" fontId="7" fillId="0" borderId="12" xfId="13" applyNumberFormat="1" applyFont="1" applyBorder="1" applyAlignment="1">
      <alignment horizontal="right" vertical="center"/>
    </xf>
    <xf numFmtId="0" fontId="7" fillId="0" borderId="12" xfId="13" applyFont="1" applyBorder="1" applyAlignment="1">
      <alignment vertical="center"/>
    </xf>
    <xf numFmtId="43" fontId="7" fillId="0" borderId="12" xfId="15" applyFont="1" applyBorder="1" applyAlignment="1">
      <alignment vertical="center"/>
    </xf>
    <xf numFmtId="43" fontId="7" fillId="0" borderId="12" xfId="15" applyFont="1" applyBorder="1" applyAlignment="1">
      <alignment horizontal="right" vertical="center"/>
    </xf>
    <xf numFmtId="4" fontId="8" fillId="0" borderId="12" xfId="13" applyNumberFormat="1" applyFont="1" applyBorder="1" applyAlignment="1">
      <alignment horizontal="right" vertical="center"/>
    </xf>
    <xf numFmtId="0" fontId="23" fillId="0" borderId="1" xfId="13" applyFont="1" applyBorder="1" applyAlignment="1">
      <alignment horizontal="center" vertical="center" wrapText="1"/>
    </xf>
    <xf numFmtId="0" fontId="7" fillId="0" borderId="1" xfId="3" applyFont="1" applyBorder="1" applyAlignment="1">
      <alignment horizontal="left" vertical="center" wrapText="1"/>
    </xf>
    <xf numFmtId="4" fontId="7" fillId="0" borderId="1" xfId="3" applyNumberFormat="1" applyFont="1" applyBorder="1" applyAlignment="1">
      <alignment horizontal="right" vertical="center" wrapText="1"/>
    </xf>
    <xf numFmtId="4" fontId="7" fillId="0" borderId="1" xfId="13" applyNumberFormat="1" applyFont="1" applyBorder="1" applyAlignment="1">
      <alignment horizontal="right" vertical="center" wrapText="1"/>
    </xf>
    <xf numFmtId="0" fontId="8" fillId="0" borderId="3" xfId="13" applyFont="1" applyBorder="1" applyAlignment="1">
      <alignment horizontal="center" vertical="center"/>
    </xf>
    <xf numFmtId="0" fontId="23" fillId="0" borderId="3" xfId="13" applyFont="1" applyBorder="1" applyAlignment="1">
      <alignment horizontal="center" vertical="center"/>
    </xf>
    <xf numFmtId="0" fontId="23" fillId="0" borderId="3" xfId="13" applyFont="1" applyBorder="1" applyAlignment="1">
      <alignment horizontal="center" vertical="center" wrapText="1"/>
    </xf>
    <xf numFmtId="0" fontId="7" fillId="0" borderId="24" xfId="3" applyFont="1" applyBorder="1" applyAlignment="1">
      <alignment horizontal="left" vertical="center" wrapText="1"/>
    </xf>
    <xf numFmtId="43" fontId="7" fillId="0" borderId="3" xfId="15" applyFont="1" applyBorder="1" applyAlignment="1">
      <alignment horizontal="right" vertical="center" wrapText="1"/>
    </xf>
    <xf numFmtId="0" fontId="7" fillId="0" borderId="3" xfId="3" applyFont="1" applyBorder="1" applyAlignment="1">
      <alignment horizontal="left" vertical="center" wrapText="1"/>
    </xf>
    <xf numFmtId="4" fontId="7" fillId="0" borderId="3" xfId="3" applyNumberFormat="1" applyFont="1" applyBorder="1" applyAlignment="1">
      <alignment horizontal="right" vertical="center" wrapText="1"/>
    </xf>
    <xf numFmtId="4" fontId="7" fillId="0" borderId="3" xfId="13" applyNumberFormat="1" applyFont="1" applyBorder="1" applyAlignment="1">
      <alignment horizontal="right" vertical="center" wrapText="1"/>
    </xf>
    <xf numFmtId="0" fontId="7" fillId="0" borderId="22" xfId="3" applyFont="1" applyBorder="1" applyAlignment="1">
      <alignment horizontal="left" vertical="center" wrapText="1"/>
    </xf>
    <xf numFmtId="0" fontId="7" fillId="0" borderId="1" xfId="13" applyFont="1" applyBorder="1" applyAlignment="1">
      <alignment horizontal="center" vertical="center"/>
    </xf>
    <xf numFmtId="0" fontId="8" fillId="0" borderId="1" xfId="13" applyFont="1" applyBorder="1" applyAlignment="1">
      <alignment vertical="center" wrapText="1"/>
    </xf>
    <xf numFmtId="4" fontId="8" fillId="0" borderId="1" xfId="13" applyNumberFormat="1" applyFont="1" applyBorder="1" applyAlignment="1">
      <alignment horizontal="right" vertical="center"/>
    </xf>
    <xf numFmtId="3" fontId="23" fillId="0" borderId="12" xfId="13" applyNumberFormat="1" applyFont="1" applyBorder="1" applyAlignment="1">
      <alignment horizontal="center" vertical="center" wrapText="1"/>
    </xf>
    <xf numFmtId="0" fontId="7" fillId="0" borderId="12" xfId="13" applyFont="1" applyBorder="1" applyAlignment="1">
      <alignment vertical="center" wrapText="1"/>
    </xf>
    <xf numFmtId="0" fontId="7" fillId="0" borderId="40" xfId="13" applyFont="1" applyBorder="1" applyAlignment="1">
      <alignment vertical="center" wrapText="1"/>
    </xf>
    <xf numFmtId="43" fontId="7" fillId="0" borderId="41" xfId="15" applyFont="1" applyBorder="1" applyAlignment="1">
      <alignment vertical="center" wrapText="1"/>
    </xf>
    <xf numFmtId="4" fontId="7" fillId="0" borderId="13" xfId="3" applyNumberFormat="1" applyFont="1" applyBorder="1" applyAlignment="1">
      <alignment horizontal="right" vertical="center"/>
    </xf>
    <xf numFmtId="4" fontId="7" fillId="0" borderId="12" xfId="3" applyNumberFormat="1" applyFont="1" applyBorder="1" applyAlignment="1">
      <alignment horizontal="right" vertical="center" wrapText="1"/>
    </xf>
    <xf numFmtId="4" fontId="7" fillId="0" borderId="12" xfId="13" applyNumberFormat="1" applyFont="1" applyBorder="1" applyAlignment="1">
      <alignment horizontal="right" vertical="center" wrapText="1"/>
    </xf>
    <xf numFmtId="0" fontId="23" fillId="0" borderId="12" xfId="13" applyFont="1" applyBorder="1" applyAlignment="1">
      <alignment horizontal="center" vertical="center" wrapText="1"/>
    </xf>
    <xf numFmtId="0" fontId="7" fillId="0" borderId="13" xfId="3" applyFont="1" applyBorder="1" applyAlignment="1">
      <alignment vertical="center" wrapText="1"/>
    </xf>
    <xf numFmtId="4" fontId="8" fillId="0" borderId="12" xfId="3" applyNumberFormat="1" applyFont="1" applyBorder="1" applyAlignment="1">
      <alignment horizontal="right" vertical="center" wrapText="1"/>
    </xf>
    <xf numFmtId="0" fontId="31" fillId="0" borderId="0" xfId="13" applyFont="1" applyAlignment="1">
      <alignment vertical="center"/>
    </xf>
    <xf numFmtId="0" fontId="8" fillId="0" borderId="12" xfId="13" applyFont="1" applyBorder="1" applyAlignment="1">
      <alignment vertical="center"/>
    </xf>
    <xf numFmtId="0" fontId="7" fillId="0" borderId="3" xfId="13" applyFont="1" applyBorder="1" applyAlignment="1">
      <alignment horizontal="center" vertical="center"/>
    </xf>
    <xf numFmtId="0" fontId="7" fillId="0" borderId="3" xfId="13" applyFont="1" applyBorder="1" applyAlignment="1">
      <alignment vertical="center"/>
    </xf>
    <xf numFmtId="4" fontId="7" fillId="0" borderId="3" xfId="13" applyNumberFormat="1" applyFont="1" applyBorder="1" applyAlignment="1">
      <alignment horizontal="right" vertical="center"/>
    </xf>
    <xf numFmtId="0" fontId="9" fillId="0" borderId="0" xfId="13" applyFont="1" applyAlignment="1">
      <alignment horizontal="center" vertical="center"/>
    </xf>
    <xf numFmtId="0" fontId="6" fillId="0" borderId="0" xfId="9" applyFont="1" applyAlignment="1">
      <alignment horizontal="left"/>
    </xf>
    <xf numFmtId="0" fontId="8" fillId="0" borderId="15" xfId="0" applyFont="1" applyBorder="1" applyAlignment="1">
      <alignment horizontal="left" vertical="center" wrapText="1"/>
    </xf>
    <xf numFmtId="0" fontId="16" fillId="0" borderId="20" xfId="8" applyFont="1" applyBorder="1" applyAlignment="1">
      <alignment horizontal="center" vertical="top"/>
    </xf>
    <xf numFmtId="0" fontId="16" fillId="0" borderId="21" xfId="8" applyFont="1" applyBorder="1" applyAlignment="1">
      <alignment horizontal="center" vertical="center"/>
    </xf>
    <xf numFmtId="4" fontId="16" fillId="0" borderId="20" xfId="8" applyNumberFormat="1" applyFont="1" applyBorder="1" applyAlignment="1">
      <alignment horizontal="center"/>
    </xf>
    <xf numFmtId="4" fontId="16" fillId="0" borderId="3" xfId="8" applyNumberFormat="1" applyFont="1" applyBorder="1" applyAlignment="1">
      <alignment horizontal="center"/>
    </xf>
    <xf numFmtId="4" fontId="16" fillId="0" borderId="3" xfId="8" applyNumberFormat="1" applyFont="1" applyBorder="1"/>
    <xf numFmtId="0" fontId="16" fillId="0" borderId="46" xfId="8" applyFont="1" applyBorder="1" applyAlignment="1">
      <alignment horizontal="center"/>
    </xf>
    <xf numFmtId="0" fontId="16" fillId="0" borderId="20" xfId="8" applyFont="1" applyBorder="1" applyAlignment="1">
      <alignment horizontal="center"/>
    </xf>
    <xf numFmtId="0" fontId="16" fillId="0" borderId="16" xfId="8" applyFont="1" applyBorder="1" applyAlignment="1">
      <alignment horizontal="center"/>
    </xf>
    <xf numFmtId="4" fontId="16" fillId="0" borderId="47" xfId="8" applyNumberFormat="1" applyFont="1" applyBorder="1"/>
    <xf numFmtId="4" fontId="16" fillId="0" borderId="0" xfId="8" applyNumberFormat="1" applyFont="1" applyAlignment="1">
      <alignment horizontal="center"/>
    </xf>
    <xf numFmtId="4" fontId="16" fillId="0" borderId="0" xfId="8" applyNumberFormat="1" applyFont="1" applyAlignment="1">
      <alignment horizontal="right"/>
    </xf>
    <xf numFmtId="0" fontId="10" fillId="0" borderId="0" xfId="4" applyFont="1" applyAlignment="1">
      <alignment vertical="center"/>
    </xf>
    <xf numFmtId="0" fontId="10" fillId="0" borderId="0" xfId="4" applyFont="1"/>
    <xf numFmtId="0" fontId="29" fillId="0" borderId="0" xfId="4" applyFont="1" applyAlignment="1">
      <alignment vertical="center"/>
    </xf>
    <xf numFmtId="0" fontId="36" fillId="0" borderId="0" xfId="4" applyFont="1" applyAlignment="1">
      <alignment vertical="center"/>
    </xf>
    <xf numFmtId="0" fontId="9" fillId="0" borderId="0" xfId="4" applyFont="1"/>
    <xf numFmtId="0" fontId="10" fillId="0" borderId="0" xfId="4" applyFont="1" applyAlignment="1">
      <alignment horizontal="center"/>
    </xf>
    <xf numFmtId="0" fontId="26" fillId="2" borderId="12" xfId="4" applyFont="1" applyFill="1" applyBorder="1" applyAlignment="1">
      <alignment horizontal="center" vertical="center"/>
    </xf>
    <xf numFmtId="0" fontId="23" fillId="0" borderId="0" xfId="4" applyFont="1" applyAlignment="1">
      <alignment vertical="center"/>
    </xf>
    <xf numFmtId="4" fontId="23" fillId="5" borderId="0" xfId="4" applyNumberFormat="1" applyFont="1" applyFill="1" applyAlignment="1">
      <alignment vertical="center"/>
    </xf>
    <xf numFmtId="4" fontId="23" fillId="6" borderId="0" xfId="4" applyNumberFormat="1" applyFont="1" applyFill="1" applyAlignment="1">
      <alignment vertical="center"/>
    </xf>
    <xf numFmtId="0" fontId="10" fillId="0" borderId="1" xfId="4" applyFont="1" applyBorder="1" applyAlignment="1">
      <alignment horizontal="center" vertical="center"/>
    </xf>
    <xf numFmtId="0" fontId="10" fillId="0" borderId="7" xfId="4" applyFont="1" applyBorder="1" applyAlignment="1">
      <alignment vertical="center" wrapText="1"/>
    </xf>
    <xf numFmtId="4" fontId="37" fillId="0" borderId="0" xfId="4" applyNumberFormat="1" applyFont="1" applyAlignment="1">
      <alignment horizontal="right" vertical="center"/>
    </xf>
    <xf numFmtId="4" fontId="23" fillId="0" borderId="0" xfId="4" applyNumberFormat="1" applyFont="1" applyAlignment="1">
      <alignment vertical="center"/>
    </xf>
    <xf numFmtId="0" fontId="10" fillId="0" borderId="2" xfId="4" applyFont="1" applyBorder="1" applyAlignment="1">
      <alignment horizontal="center" vertical="center"/>
    </xf>
    <xf numFmtId="0" fontId="10" fillId="0" borderId="8" xfId="4" applyFont="1" applyBorder="1" applyAlignment="1">
      <alignment vertical="center"/>
    </xf>
    <xf numFmtId="0" fontId="10" fillId="0" borderId="3" xfId="4" applyFont="1" applyBorder="1" applyAlignment="1">
      <alignment horizontal="center" vertical="center"/>
    </xf>
    <xf numFmtId="0" fontId="10" fillId="0" borderId="11" xfId="4" applyFont="1" applyBorder="1" applyAlignment="1">
      <alignment vertical="center"/>
    </xf>
    <xf numFmtId="0" fontId="10" fillId="0" borderId="2" xfId="4" applyFont="1" applyBorder="1" applyAlignment="1">
      <alignment vertical="center" wrapText="1"/>
    </xf>
    <xf numFmtId="0" fontId="10" fillId="0" borderId="22" xfId="4" applyFont="1" applyBorder="1" applyAlignment="1">
      <alignment horizontal="center" vertical="center"/>
    </xf>
    <xf numFmtId="0" fontId="10" fillId="0" borderId="22" xfId="4" applyFont="1" applyBorder="1" applyAlignment="1">
      <alignment vertical="center" wrapText="1"/>
    </xf>
    <xf numFmtId="4" fontId="12" fillId="8" borderId="0" xfId="4" applyNumberFormat="1" applyFont="1" applyFill="1" applyAlignment="1">
      <alignment vertical="center"/>
    </xf>
    <xf numFmtId="0" fontId="28" fillId="0" borderId="0" xfId="4" applyFont="1" applyAlignment="1">
      <alignment vertical="center"/>
    </xf>
    <xf numFmtId="0" fontId="10" fillId="0" borderId="23" xfId="4" applyFont="1" applyBorder="1" applyAlignment="1">
      <alignment horizontal="center" vertical="center"/>
    </xf>
    <xf numFmtId="0" fontId="10" fillId="0" borderId="23" xfId="4" quotePrefix="1" applyFont="1" applyBorder="1" applyAlignment="1">
      <alignment vertical="center" wrapText="1"/>
    </xf>
    <xf numFmtId="0" fontId="10" fillId="0" borderId="12" xfId="4" applyFont="1" applyBorder="1" applyAlignment="1">
      <alignment horizontal="center" vertical="center"/>
    </xf>
    <xf numFmtId="0" fontId="10" fillId="0" borderId="12" xfId="4" applyFont="1" applyBorder="1" applyAlignment="1">
      <alignment vertical="center" wrapText="1"/>
    </xf>
    <xf numFmtId="0" fontId="10" fillId="0" borderId="3" xfId="4" applyFont="1" applyBorder="1" applyAlignment="1">
      <alignment vertical="center" wrapText="1"/>
    </xf>
    <xf numFmtId="0" fontId="10" fillId="0" borderId="3" xfId="4" applyFont="1" applyBorder="1" applyAlignment="1">
      <alignment horizontal="center" vertical="top"/>
    </xf>
    <xf numFmtId="0" fontId="10" fillId="0" borderId="3" xfId="4" applyFont="1" applyBorder="1" applyAlignment="1">
      <alignment vertical="top" wrapText="1"/>
    </xf>
    <xf numFmtId="0" fontId="10" fillId="0" borderId="12" xfId="4" applyFont="1" applyBorder="1" applyAlignment="1">
      <alignment vertical="center"/>
    </xf>
    <xf numFmtId="4" fontId="12" fillId="9" borderId="0" xfId="4" applyNumberFormat="1" applyFont="1" applyFill="1" applyAlignment="1">
      <alignment vertical="center"/>
    </xf>
    <xf numFmtId="0" fontId="10" fillId="0" borderId="1" xfId="4" applyFont="1" applyBorder="1" applyAlignment="1">
      <alignment vertical="center" wrapText="1"/>
    </xf>
    <xf numFmtId="4" fontId="12" fillId="7" borderId="0" xfId="4" applyNumberFormat="1" applyFont="1" applyFill="1" applyAlignment="1">
      <alignment vertical="center"/>
    </xf>
    <xf numFmtId="0" fontId="10" fillId="0" borderId="2" xfId="4" applyFont="1" applyBorder="1" applyAlignment="1">
      <alignment vertical="center"/>
    </xf>
    <xf numFmtId="0" fontId="10" fillId="0" borderId="3" xfId="4" applyFont="1" applyBorder="1" applyAlignment="1">
      <alignment vertical="center"/>
    </xf>
    <xf numFmtId="4" fontId="12" fillId="0" borderId="0" xfId="4" applyNumberFormat="1" applyFont="1" applyAlignment="1">
      <alignment vertical="center"/>
    </xf>
    <xf numFmtId="0" fontId="38" fillId="0" borderId="0" xfId="4" applyFont="1" applyAlignment="1">
      <alignment vertical="center"/>
    </xf>
    <xf numFmtId="0" fontId="10" fillId="0" borderId="1" xfId="4" applyFont="1" applyBorder="1" applyAlignment="1">
      <alignment vertical="center"/>
    </xf>
    <xf numFmtId="0" fontId="29" fillId="0" borderId="0" xfId="6" applyFont="1"/>
    <xf numFmtId="0" fontId="29" fillId="0" borderId="0" xfId="6" applyFont="1" applyAlignment="1">
      <alignment horizontal="center" vertical="top"/>
    </xf>
    <xf numFmtId="0" fontId="10" fillId="0" borderId="0" xfId="6" applyFont="1" applyAlignment="1">
      <alignment horizontal="left"/>
    </xf>
    <xf numFmtId="0" fontId="29" fillId="0" borderId="0" xfId="6" applyFont="1" applyAlignment="1">
      <alignment horizontal="left"/>
    </xf>
    <xf numFmtId="0" fontId="10" fillId="0" borderId="0" xfId="6" applyFont="1"/>
    <xf numFmtId="0" fontId="26" fillId="0" borderId="0" xfId="6" applyFont="1" applyAlignment="1">
      <alignment horizontal="center" vertical="center"/>
    </xf>
    <xf numFmtId="0" fontId="29" fillId="0" borderId="0" xfId="6" applyFont="1" applyAlignment="1">
      <alignment vertical="center"/>
    </xf>
    <xf numFmtId="0" fontId="12" fillId="0" borderId="0" xfId="6" applyFont="1" applyAlignment="1">
      <alignment horizontal="right"/>
    </xf>
    <xf numFmtId="0" fontId="26" fillId="0" borderId="12" xfId="6" applyFont="1" applyBorder="1" applyAlignment="1">
      <alignment horizontal="center" vertical="center"/>
    </xf>
    <xf numFmtId="0" fontId="26" fillId="2" borderId="12" xfId="6" applyFont="1" applyFill="1" applyBorder="1" applyAlignment="1">
      <alignment horizontal="center" vertical="center"/>
    </xf>
    <xf numFmtId="0" fontId="12" fillId="0" borderId="12" xfId="6" applyFont="1" applyBorder="1" applyAlignment="1">
      <alignment horizontal="center" vertical="center"/>
    </xf>
    <xf numFmtId="0" fontId="12" fillId="0" borderId="12" xfId="6" applyFont="1" applyBorder="1" applyAlignment="1">
      <alignment horizontal="center" vertical="top"/>
    </xf>
    <xf numFmtId="0" fontId="12" fillId="0" borderId="0" xfId="6" applyFont="1"/>
    <xf numFmtId="0" fontId="26" fillId="0" borderId="4" xfId="6" applyFont="1" applyBorder="1" applyAlignment="1">
      <alignment horizontal="left" vertical="center"/>
    </xf>
    <xf numFmtId="0" fontId="26" fillId="0" borderId="6" xfId="6" applyFont="1" applyBorder="1" applyAlignment="1">
      <alignment horizontal="left" vertical="center"/>
    </xf>
    <xf numFmtId="0" fontId="26" fillId="0" borderId="6" xfId="6" applyFont="1" applyBorder="1" applyAlignment="1">
      <alignment horizontal="center" vertical="top"/>
    </xf>
    <xf numFmtId="0" fontId="26" fillId="0" borderId="9" xfId="6" applyFont="1" applyBorder="1" applyAlignment="1">
      <alignment horizontal="left" vertical="center"/>
    </xf>
    <xf numFmtId="0" fontId="29" fillId="0" borderId="12" xfId="6" applyFont="1" applyBorder="1" applyAlignment="1">
      <alignment horizontal="center" vertical="center"/>
    </xf>
    <xf numFmtId="0" fontId="29" fillId="0" borderId="12" xfId="6" applyFont="1" applyBorder="1" applyAlignment="1">
      <alignment vertical="center" wrapText="1"/>
    </xf>
    <xf numFmtId="4" fontId="29" fillId="0" borderId="12" xfId="6" applyNumberFormat="1" applyFont="1" applyBorder="1" applyAlignment="1">
      <alignment vertical="center"/>
    </xf>
    <xf numFmtId="4" fontId="29" fillId="0" borderId="0" xfId="6" applyNumberFormat="1" applyFont="1"/>
    <xf numFmtId="0" fontId="29" fillId="0" borderId="1" xfId="6" applyFont="1" applyBorder="1" applyAlignment="1">
      <alignment horizontal="center" vertical="center"/>
    </xf>
    <xf numFmtId="0" fontId="39" fillId="0" borderId="0" xfId="6" applyFont="1"/>
    <xf numFmtId="0" fontId="29" fillId="0" borderId="12" xfId="6" applyFont="1" applyBorder="1" applyAlignment="1">
      <alignment vertical="center"/>
    </xf>
    <xf numFmtId="0" fontId="10" fillId="0" borderId="4" xfId="6" applyFont="1" applyBorder="1" applyAlignment="1">
      <alignment horizontal="center" vertical="center"/>
    </xf>
    <xf numFmtId="0" fontId="10" fillId="3" borderId="6" xfId="16" applyFont="1" applyFill="1" applyBorder="1" applyAlignment="1">
      <alignment vertical="center"/>
    </xf>
    <xf numFmtId="0" fontId="10" fillId="3" borderId="6" xfId="16" applyFont="1" applyFill="1" applyBorder="1" applyAlignment="1">
      <alignment horizontal="center" vertical="center"/>
    </xf>
    <xf numFmtId="0" fontId="10" fillId="3" borderId="6" xfId="12" applyFont="1" applyFill="1" applyBorder="1" applyAlignment="1">
      <alignment horizontal="center" vertical="center"/>
    </xf>
    <xf numFmtId="0" fontId="10" fillId="0" borderId="11" xfId="6" applyFont="1" applyBorder="1" applyAlignment="1">
      <alignment vertical="center"/>
    </xf>
    <xf numFmtId="4" fontId="10" fillId="0" borderId="12" xfId="6" applyNumberFormat="1" applyFont="1" applyBorder="1" applyAlignment="1">
      <alignment vertical="center"/>
    </xf>
    <xf numFmtId="0" fontId="29" fillId="0" borderId="12" xfId="6" applyFont="1" applyBorder="1" applyAlignment="1">
      <alignment horizontal="left" vertical="center"/>
    </xf>
    <xf numFmtId="4" fontId="29" fillId="0" borderId="12" xfId="6" applyNumberFormat="1" applyFont="1" applyBorder="1" applyAlignment="1">
      <alignment horizontal="right" vertical="center"/>
    </xf>
    <xf numFmtId="0" fontId="10" fillId="0" borderId="24" xfId="6" applyFont="1" applyBorder="1" applyAlignment="1">
      <alignment horizontal="center"/>
    </xf>
    <xf numFmtId="0" fontId="10" fillId="0" borderId="48" xfId="6" applyFont="1" applyBorder="1" applyAlignment="1">
      <alignment horizontal="center"/>
    </xf>
    <xf numFmtId="0" fontId="10" fillId="0" borderId="6" xfId="6" applyFont="1" applyBorder="1" applyAlignment="1">
      <alignment horizontal="center"/>
    </xf>
    <xf numFmtId="0" fontId="10" fillId="0" borderId="9" xfId="6" applyFont="1" applyBorder="1" applyAlignment="1">
      <alignment horizontal="center" vertical="top"/>
    </xf>
    <xf numFmtId="0" fontId="10" fillId="0" borderId="12" xfId="6" applyFont="1" applyBorder="1" applyAlignment="1">
      <alignment wrapText="1"/>
    </xf>
    <xf numFmtId="4" fontId="10" fillId="0" borderId="11" xfId="6" applyNumberFormat="1" applyFont="1" applyBorder="1" applyAlignment="1">
      <alignment horizontal="right" vertical="center"/>
    </xf>
    <xf numFmtId="0" fontId="10" fillId="0" borderId="48" xfId="6" applyFont="1" applyBorder="1" applyAlignment="1">
      <alignment horizontal="center" vertical="top"/>
    </xf>
    <xf numFmtId="0" fontId="10" fillId="0" borderId="12" xfId="6" applyFont="1" applyBorder="1"/>
    <xf numFmtId="4" fontId="10" fillId="0" borderId="11" xfId="6" applyNumberFormat="1" applyFont="1" applyBorder="1" applyAlignment="1">
      <alignment vertical="center"/>
    </xf>
    <xf numFmtId="0" fontId="10" fillId="0" borderId="12" xfId="6" applyFont="1" applyBorder="1" applyAlignment="1">
      <alignment vertical="center"/>
    </xf>
    <xf numFmtId="0" fontId="10" fillId="0" borderId="9" xfId="6" applyFont="1" applyBorder="1"/>
    <xf numFmtId="4" fontId="10" fillId="0" borderId="11" xfId="6" applyNumberFormat="1" applyFont="1" applyBorder="1"/>
    <xf numFmtId="4" fontId="29" fillId="0" borderId="9" xfId="6" applyNumberFormat="1" applyFont="1" applyBorder="1" applyAlignment="1">
      <alignment vertical="center"/>
    </xf>
    <xf numFmtId="0" fontId="10" fillId="0" borderId="9" xfId="6" applyFont="1" applyBorder="1" applyAlignment="1">
      <alignment horizontal="center"/>
    </xf>
    <xf numFmtId="0" fontId="10" fillId="0" borderId="11" xfId="6" applyFont="1" applyBorder="1"/>
    <xf numFmtId="0" fontId="10" fillId="0" borderId="4" xfId="6" applyFont="1" applyBorder="1" applyAlignment="1">
      <alignment horizontal="center"/>
    </xf>
    <xf numFmtId="4" fontId="10" fillId="0" borderId="9" xfId="6" applyNumberFormat="1" applyFont="1" applyBorder="1"/>
    <xf numFmtId="0" fontId="10" fillId="0" borderId="48" xfId="6" applyFont="1" applyBorder="1"/>
    <xf numFmtId="0" fontId="29" fillId="0" borderId="0" xfId="16" applyFont="1"/>
    <xf numFmtId="0" fontId="29" fillId="0" borderId="0" xfId="16" applyFont="1" applyAlignment="1">
      <alignment horizontal="center"/>
    </xf>
    <xf numFmtId="0" fontId="10" fillId="0" borderId="0" xfId="16" applyFont="1"/>
    <xf numFmtId="0" fontId="26" fillId="0" borderId="0" xfId="16" applyFont="1" applyAlignment="1">
      <alignment horizontal="centerContinuous" vertical="center" wrapText="1"/>
    </xf>
    <xf numFmtId="0" fontId="26" fillId="0" borderId="0" xfId="16" applyFont="1" applyAlignment="1">
      <alignment horizontal="centerContinuous" wrapText="1"/>
    </xf>
    <xf numFmtId="0" fontId="12" fillId="0" borderId="0" xfId="16" applyFont="1" applyAlignment="1">
      <alignment horizontal="right"/>
    </xf>
    <xf numFmtId="0" fontId="26" fillId="3" borderId="12" xfId="16" applyFont="1" applyFill="1" applyBorder="1" applyAlignment="1">
      <alignment horizontal="center" vertical="center"/>
    </xf>
    <xf numFmtId="0" fontId="29" fillId="3" borderId="4" xfId="12" applyFont="1" applyFill="1" applyBorder="1" applyAlignment="1">
      <alignment horizontal="center" vertical="center"/>
    </xf>
    <xf numFmtId="0" fontId="26" fillId="3" borderId="4" xfId="16" applyFont="1" applyFill="1" applyBorder="1" applyAlignment="1">
      <alignment horizontal="centerContinuous" vertical="center"/>
    </xf>
    <xf numFmtId="0" fontId="28" fillId="3" borderId="12" xfId="16" applyFont="1" applyFill="1" applyBorder="1" applyAlignment="1">
      <alignment horizontal="center" vertical="center"/>
    </xf>
    <xf numFmtId="0" fontId="28" fillId="3" borderId="4" xfId="12" applyFont="1" applyFill="1" applyBorder="1" applyAlignment="1">
      <alignment horizontal="center" vertical="top"/>
    </xf>
    <xf numFmtId="0" fontId="28" fillId="3" borderId="4" xfId="16" applyFont="1" applyFill="1" applyBorder="1" applyAlignment="1">
      <alignment horizontal="centerContinuous" vertical="center"/>
    </xf>
    <xf numFmtId="0" fontId="28" fillId="0" borderId="0" xfId="16" applyFont="1"/>
    <xf numFmtId="0" fontId="29" fillId="0" borderId="6" xfId="12" applyFont="1" applyFill="1" applyBorder="1" applyAlignment="1">
      <alignment horizontal="center" vertical="top"/>
    </xf>
    <xf numFmtId="0" fontId="29" fillId="0" borderId="12" xfId="16" applyFont="1" applyBorder="1" applyAlignment="1">
      <alignment vertical="center"/>
    </xf>
    <xf numFmtId="0" fontId="29" fillId="0" borderId="12" xfId="6" applyFont="1" applyBorder="1" applyAlignment="1">
      <alignment horizontal="right" vertical="center"/>
    </xf>
    <xf numFmtId="0" fontId="29" fillId="3" borderId="12" xfId="16" applyFont="1" applyFill="1" applyBorder="1" applyAlignment="1">
      <alignment vertical="center"/>
    </xf>
    <xf numFmtId="0" fontId="29" fillId="0" borderId="24" xfId="12" applyFont="1" applyFill="1" applyBorder="1" applyAlignment="1">
      <alignment horizontal="center" vertical="center" wrapText="1"/>
    </xf>
    <xf numFmtId="0" fontId="29" fillId="3" borderId="24" xfId="16" applyFont="1" applyFill="1" applyBorder="1" applyAlignment="1">
      <alignment vertical="center" wrapText="1"/>
    </xf>
    <xf numFmtId="4" fontId="29" fillId="0" borderId="3" xfId="16" applyNumberFormat="1" applyFont="1" applyBorder="1" applyAlignment="1">
      <alignment vertical="center"/>
    </xf>
    <xf numFmtId="0" fontId="29" fillId="3" borderId="12" xfId="12" applyFont="1" applyFill="1" applyBorder="1" applyAlignment="1">
      <alignment horizontal="center" vertical="center"/>
    </xf>
    <xf numFmtId="0" fontId="29" fillId="3" borderId="12" xfId="16" applyFont="1" applyFill="1" applyBorder="1" applyAlignment="1">
      <alignment horizontal="left" vertical="center" wrapText="1"/>
    </xf>
    <xf numFmtId="4" fontId="29" fillId="0" borderId="12" xfId="16" applyNumberFormat="1" applyFont="1" applyBorder="1" applyAlignment="1">
      <alignment vertical="center"/>
    </xf>
    <xf numFmtId="0" fontId="39" fillId="0" borderId="0" xfId="16" applyFont="1"/>
    <xf numFmtId="0" fontId="29" fillId="3" borderId="4" xfId="16" applyFont="1" applyFill="1" applyBorder="1" applyAlignment="1">
      <alignment vertical="top" wrapText="1"/>
    </xf>
    <xf numFmtId="4" fontId="29" fillId="0" borderId="0" xfId="16" applyNumberFormat="1" applyFont="1"/>
    <xf numFmtId="0" fontId="29" fillId="3" borderId="4" xfId="16" applyFont="1" applyFill="1" applyBorder="1" applyAlignment="1">
      <alignment vertical="center" wrapText="1"/>
    </xf>
    <xf numFmtId="4" fontId="29" fillId="0" borderId="3" xfId="16" applyNumberFormat="1" applyFont="1" applyBorder="1"/>
    <xf numFmtId="0" fontId="29" fillId="3" borderId="24" xfId="12" applyFont="1" applyFill="1" applyBorder="1" applyAlignment="1">
      <alignment horizontal="center" vertical="center" wrapText="1"/>
    </xf>
    <xf numFmtId="0" fontId="29" fillId="3" borderId="24" xfId="12" applyFont="1" applyFill="1" applyBorder="1" applyAlignment="1">
      <alignment horizontal="center" vertical="center"/>
    </xf>
    <xf numFmtId="0" fontId="29" fillId="3" borderId="24" xfId="16" applyFont="1" applyFill="1" applyBorder="1" applyAlignment="1">
      <alignment vertical="center"/>
    </xf>
    <xf numFmtId="0" fontId="29" fillId="3" borderId="1" xfId="16" applyFont="1" applyFill="1" applyBorder="1" applyAlignment="1">
      <alignment vertical="center"/>
    </xf>
    <xf numFmtId="0" fontId="29" fillId="3" borderId="7" xfId="16" applyFont="1" applyFill="1" applyBorder="1" applyAlignment="1">
      <alignment vertical="center"/>
    </xf>
    <xf numFmtId="0" fontId="29" fillId="3" borderId="5" xfId="12" applyFont="1" applyFill="1" applyBorder="1" applyAlignment="1">
      <alignment horizontal="center" vertical="center"/>
    </xf>
    <xf numFmtId="0" fontId="29" fillId="0" borderId="4" xfId="16" applyFont="1" applyBorder="1" applyAlignment="1">
      <alignment vertical="top" wrapText="1"/>
    </xf>
    <xf numFmtId="0" fontId="29" fillId="0" borderId="4" xfId="12" applyFont="1" applyFill="1" applyBorder="1" applyAlignment="1">
      <alignment horizontal="center" vertical="center"/>
    </xf>
    <xf numFmtId="0" fontId="29" fillId="0" borderId="4" xfId="16" applyFont="1" applyBorder="1" applyAlignment="1">
      <alignment vertical="center" wrapText="1"/>
    </xf>
    <xf numFmtId="0" fontId="29" fillId="3" borderId="1" xfId="16" applyFont="1" applyFill="1" applyBorder="1" applyAlignment="1">
      <alignment horizontal="right" vertical="center"/>
    </xf>
    <xf numFmtId="0" fontId="29" fillId="3" borderId="7" xfId="16" applyFont="1" applyFill="1" applyBorder="1" applyAlignment="1">
      <alignment horizontal="right" vertical="center"/>
    </xf>
    <xf numFmtId="0" fontId="29" fillId="3" borderId="4" xfId="16" applyFont="1" applyFill="1" applyBorder="1" applyAlignment="1">
      <alignment wrapText="1"/>
    </xf>
    <xf numFmtId="49" fontId="10" fillId="3" borderId="1" xfId="16" applyNumberFormat="1" applyFont="1" applyFill="1" applyBorder="1" applyAlignment="1">
      <alignment horizontal="right"/>
    </xf>
    <xf numFmtId="0" fontId="10" fillId="3" borderId="1" xfId="16" applyFont="1" applyFill="1" applyBorder="1" applyAlignment="1">
      <alignment horizontal="right" vertical="top"/>
    </xf>
    <xf numFmtId="0" fontId="10" fillId="3" borderId="7" xfId="16" applyFont="1" applyFill="1" applyBorder="1" applyAlignment="1">
      <alignment horizontal="right" vertical="top"/>
    </xf>
    <xf numFmtId="0" fontId="10" fillId="3" borderId="5" xfId="12" applyFont="1" applyFill="1" applyBorder="1" applyAlignment="1">
      <alignment horizontal="center" vertical="top"/>
    </xf>
    <xf numFmtId="0" fontId="10" fillId="3" borderId="4" xfId="16" applyFont="1" applyFill="1" applyBorder="1" applyAlignment="1">
      <alignment wrapText="1"/>
    </xf>
    <xf numFmtId="4" fontId="10" fillId="0" borderId="12" xfId="16" applyNumberFormat="1" applyFont="1" applyBorder="1" applyAlignment="1">
      <alignment vertical="center"/>
    </xf>
    <xf numFmtId="0" fontId="29" fillId="3" borderId="12" xfId="16" applyFont="1" applyFill="1" applyBorder="1"/>
    <xf numFmtId="0" fontId="29" fillId="3" borderId="4" xfId="12" applyFont="1" applyFill="1" applyBorder="1" applyAlignment="1">
      <alignment horizontal="center"/>
    </xf>
    <xf numFmtId="4" fontId="29" fillId="0" borderId="12" xfId="16" applyNumberFormat="1" applyFont="1" applyBorder="1"/>
    <xf numFmtId="0" fontId="29" fillId="3" borderId="4" xfId="12" applyFont="1" applyFill="1" applyBorder="1" applyAlignment="1">
      <alignment horizontal="center" vertical="top" wrapText="1"/>
    </xf>
    <xf numFmtId="0" fontId="29" fillId="3" borderId="12" xfId="16" quotePrefix="1" applyFont="1" applyFill="1" applyBorder="1" applyAlignment="1">
      <alignment horizontal="right" vertical="center"/>
    </xf>
    <xf numFmtId="0" fontId="29" fillId="0" borderId="4" xfId="16" quotePrefix="1" applyFont="1" applyBorder="1" applyAlignment="1">
      <alignment vertical="top" wrapText="1"/>
    </xf>
    <xf numFmtId="4" fontId="29" fillId="0" borderId="12" xfId="16" applyNumberFormat="1" applyFont="1" applyBorder="1" applyAlignment="1">
      <alignment horizontal="right" vertical="center"/>
    </xf>
    <xf numFmtId="0" fontId="41" fillId="0" borderId="0" xfId="16" applyFont="1" applyAlignment="1">
      <alignment horizontal="center" vertical="center"/>
    </xf>
    <xf numFmtId="0" fontId="29" fillId="3" borderId="4" xfId="16" applyFont="1" applyFill="1" applyBorder="1" applyAlignment="1">
      <alignment vertical="center"/>
    </xf>
    <xf numFmtId="0" fontId="29" fillId="3" borderId="4" xfId="12" applyFont="1" applyFill="1" applyBorder="1" applyAlignment="1">
      <alignment horizontal="center" vertical="center" wrapText="1"/>
    </xf>
    <xf numFmtId="0" fontId="29" fillId="0" borderId="6" xfId="12" applyFont="1" applyFill="1" applyBorder="1" applyAlignment="1">
      <alignment horizontal="center" vertical="center"/>
    </xf>
    <xf numFmtId="0" fontId="29" fillId="0" borderId="0" xfId="16" applyFont="1" applyAlignment="1">
      <alignment vertical="center"/>
    </xf>
    <xf numFmtId="4" fontId="29" fillId="0" borderId="0" xfId="16" applyNumberFormat="1" applyFont="1" applyAlignment="1">
      <alignment vertical="center"/>
    </xf>
    <xf numFmtId="0" fontId="29" fillId="3" borderId="4" xfId="12" applyFont="1" applyFill="1" applyBorder="1" applyAlignment="1">
      <alignment horizontal="center" vertical="top"/>
    </xf>
    <xf numFmtId="0" fontId="26" fillId="0" borderId="12" xfId="16" applyFont="1" applyBorder="1" applyAlignment="1">
      <alignment horizontal="center" vertical="center"/>
    </xf>
    <xf numFmtId="0" fontId="10" fillId="0" borderId="22" xfId="16" applyFont="1" applyBorder="1"/>
    <xf numFmtId="0" fontId="10" fillId="0" borderId="5" xfId="16" applyFont="1" applyBorder="1"/>
    <xf numFmtId="0" fontId="10" fillId="0" borderId="7" xfId="16" applyFont="1" applyBorder="1"/>
    <xf numFmtId="0" fontId="10" fillId="0" borderId="5" xfId="12" applyFont="1" applyFill="1" applyBorder="1" applyAlignment="1">
      <alignment horizontal="center" vertical="top"/>
    </xf>
    <xf numFmtId="0" fontId="10" fillId="0" borderId="39" xfId="16" applyFont="1" applyBorder="1" applyAlignment="1">
      <alignment vertical="center" wrapText="1"/>
    </xf>
    <xf numFmtId="4" fontId="10" fillId="0" borderId="38" xfId="16" applyNumberFormat="1" applyFont="1" applyBorder="1"/>
    <xf numFmtId="0" fontId="10" fillId="0" borderId="23" xfId="16" applyFont="1" applyBorder="1"/>
    <xf numFmtId="0" fontId="10" fillId="0" borderId="8" xfId="16" applyFont="1" applyBorder="1"/>
    <xf numFmtId="0" fontId="10" fillId="0" borderId="8" xfId="12" applyFont="1" applyFill="1" applyBorder="1" applyAlignment="1">
      <alignment horizontal="center" vertical="top"/>
    </xf>
    <xf numFmtId="0" fontId="10" fillId="0" borderId="49" xfId="16" applyFont="1" applyBorder="1" applyAlignment="1">
      <alignment horizontal="left" wrapText="1"/>
    </xf>
    <xf numFmtId="4" fontId="10" fillId="0" borderId="50" xfId="16" applyNumberFormat="1" applyFont="1" applyBorder="1"/>
    <xf numFmtId="0" fontId="41" fillId="0" borderId="0" xfId="16" applyFont="1"/>
    <xf numFmtId="0" fontId="10" fillId="0" borderId="0" xfId="12" applyFont="1" applyFill="1" applyBorder="1" applyAlignment="1">
      <alignment horizontal="center" vertical="top"/>
    </xf>
    <xf numFmtId="0" fontId="10" fillId="0" borderId="29" xfId="16" applyFont="1" applyBorder="1" applyAlignment="1">
      <alignment horizontal="left" vertical="center" wrapText="1"/>
    </xf>
    <xf numFmtId="4" fontId="10" fillId="0" borderId="30" xfId="16" applyNumberFormat="1" applyFont="1" applyBorder="1"/>
    <xf numFmtId="0" fontId="10" fillId="0" borderId="49" xfId="16" applyFont="1" applyBorder="1" applyAlignment="1">
      <alignment horizontal="left" vertical="center" wrapText="1"/>
    </xf>
    <xf numFmtId="0" fontId="10" fillId="0" borderId="24" xfId="16" applyFont="1" applyBorder="1"/>
    <xf numFmtId="0" fontId="10" fillId="0" borderId="48" xfId="16" applyFont="1" applyBorder="1"/>
    <xf numFmtId="0" fontId="10" fillId="0" borderId="11" xfId="16" applyFont="1" applyBorder="1"/>
    <xf numFmtId="0" fontId="10" fillId="0" borderId="48" xfId="12" applyFont="1" applyFill="1" applyBorder="1" applyAlignment="1">
      <alignment horizontal="center" vertical="top"/>
    </xf>
    <xf numFmtId="0" fontId="10" fillId="0" borderId="24" xfId="16" applyFont="1" applyBorder="1" applyAlignment="1">
      <alignment horizontal="left" wrapText="1"/>
    </xf>
    <xf numFmtId="4" fontId="10" fillId="0" borderId="3" xfId="16" applyNumberFormat="1" applyFont="1" applyBorder="1"/>
    <xf numFmtId="0" fontId="29" fillId="3" borderId="4" xfId="16" applyFont="1" applyFill="1" applyBorder="1"/>
    <xf numFmtId="0" fontId="10" fillId="0" borderId="39" xfId="16" applyFont="1" applyBorder="1" applyAlignment="1">
      <alignment horizontal="left" vertical="center" wrapText="1"/>
    </xf>
    <xf numFmtId="0" fontId="10" fillId="0" borderId="49" xfId="16" applyFont="1" applyBorder="1" applyAlignment="1">
      <alignment vertical="center" wrapText="1"/>
    </xf>
    <xf numFmtId="0" fontId="10" fillId="0" borderId="49" xfId="16" applyFont="1" applyBorder="1"/>
    <xf numFmtId="0" fontId="10" fillId="0" borderId="24" xfId="16" applyFont="1" applyBorder="1" applyAlignment="1">
      <alignment vertical="center" wrapText="1"/>
    </xf>
    <xf numFmtId="0" fontId="29" fillId="3" borderId="12" xfId="16" applyFont="1" applyFill="1" applyBorder="1" applyAlignment="1">
      <alignment vertical="top"/>
    </xf>
    <xf numFmtId="0" fontId="10" fillId="0" borderId="1" xfId="12" applyFont="1" applyFill="1" applyBorder="1" applyAlignment="1">
      <alignment horizontal="center" vertical="top"/>
    </xf>
    <xf numFmtId="0" fontId="10" fillId="0" borderId="44" xfId="16" applyFont="1" applyBorder="1" applyAlignment="1">
      <alignment vertical="center" wrapText="1"/>
    </xf>
    <xf numFmtId="4" fontId="10" fillId="0" borderId="19" xfId="16" applyNumberFormat="1" applyFont="1" applyBorder="1"/>
    <xf numFmtId="0" fontId="29" fillId="3" borderId="12" xfId="12" applyFont="1" applyFill="1" applyBorder="1" applyAlignment="1">
      <alignment horizontal="center"/>
    </xf>
    <xf numFmtId="0" fontId="29" fillId="3" borderId="6" xfId="16" applyFont="1" applyFill="1" applyBorder="1"/>
    <xf numFmtId="0" fontId="10" fillId="0" borderId="4" xfId="16" applyFont="1" applyBorder="1"/>
    <xf numFmtId="0" fontId="10" fillId="0" borderId="6" xfId="16" applyFont="1" applyBorder="1"/>
    <xf numFmtId="0" fontId="10" fillId="0" borderId="9" xfId="16" applyFont="1" applyBorder="1"/>
    <xf numFmtId="0" fontId="10" fillId="0" borderId="12" xfId="12" applyFont="1" applyFill="1" applyBorder="1" applyAlignment="1">
      <alignment horizontal="center" vertical="top"/>
    </xf>
    <xf numFmtId="0" fontId="10" fillId="0" borderId="6" xfId="16" applyFont="1" applyBorder="1" applyAlignment="1">
      <alignment horizontal="left" vertical="center" wrapText="1"/>
    </xf>
    <xf numFmtId="4" fontId="10" fillId="0" borderId="12" xfId="16" applyNumberFormat="1" applyFont="1" applyBorder="1"/>
    <xf numFmtId="0" fontId="29" fillId="3" borderId="12" xfId="12" applyFont="1" applyFill="1" applyBorder="1" applyAlignment="1">
      <alignment horizontal="center" vertical="center" wrapText="1"/>
    </xf>
    <xf numFmtId="0" fontId="29" fillId="3" borderId="6" xfId="16" applyFont="1" applyFill="1" applyBorder="1" applyAlignment="1">
      <alignment vertical="center"/>
    </xf>
    <xf numFmtId="0" fontId="10" fillId="0" borderId="39" xfId="16" applyFont="1" applyBorder="1"/>
    <xf numFmtId="0" fontId="10" fillId="0" borderId="0" xfId="12" quotePrefix="1" applyFont="1" applyFill="1" applyBorder="1" applyAlignment="1">
      <alignment horizontal="center" vertical="top"/>
    </xf>
    <xf numFmtId="0" fontId="10" fillId="0" borderId="29" xfId="16" applyFont="1" applyBorder="1"/>
    <xf numFmtId="0" fontId="10" fillId="0" borderId="8" xfId="12" quotePrefix="1" applyFont="1" applyFill="1" applyBorder="1" applyAlignment="1">
      <alignment horizontal="center" vertical="top"/>
    </xf>
    <xf numFmtId="0" fontId="29" fillId="0" borderId="4" xfId="12" applyFont="1" applyFill="1" applyBorder="1" applyAlignment="1">
      <alignment horizontal="center" vertical="center" wrapText="1"/>
    </xf>
    <xf numFmtId="0" fontId="10" fillId="0" borderId="29" xfId="16" applyFont="1" applyBorder="1" applyAlignment="1">
      <alignment horizontal="left" wrapText="1"/>
    </xf>
    <xf numFmtId="0" fontId="10" fillId="0" borderId="51" xfId="16" applyFont="1" applyBorder="1" applyAlignment="1">
      <alignment horizontal="left" vertical="center" wrapText="1"/>
    </xf>
    <xf numFmtId="4" fontId="10" fillId="0" borderId="52" xfId="16" applyNumberFormat="1" applyFont="1" applyBorder="1"/>
    <xf numFmtId="0" fontId="10" fillId="0" borderId="49" xfId="16" applyFont="1" applyBorder="1" applyAlignment="1">
      <alignment wrapText="1"/>
    </xf>
    <xf numFmtId="0" fontId="10" fillId="0" borderId="29" xfId="16" applyFont="1" applyBorder="1" applyAlignment="1">
      <alignment vertical="center" wrapText="1"/>
    </xf>
    <xf numFmtId="0" fontId="10" fillId="0" borderId="24" xfId="16" applyFont="1" applyBorder="1" applyAlignment="1">
      <alignment horizontal="left" vertical="center" wrapText="1"/>
    </xf>
    <xf numFmtId="0" fontId="29" fillId="0" borderId="12" xfId="16" applyFont="1" applyBorder="1"/>
    <xf numFmtId="0" fontId="29" fillId="0" borderId="12" xfId="12" applyFont="1" applyFill="1" applyBorder="1" applyAlignment="1">
      <alignment horizontal="center" vertical="top"/>
    </xf>
    <xf numFmtId="0" fontId="10" fillId="0" borderId="5" xfId="12" quotePrefix="1" applyFont="1" applyFill="1" applyBorder="1" applyAlignment="1">
      <alignment horizontal="center" vertical="top"/>
    </xf>
    <xf numFmtId="0" fontId="10" fillId="0" borderId="48" xfId="12" quotePrefix="1" applyFont="1" applyFill="1" applyBorder="1" applyAlignment="1">
      <alignment horizontal="center" vertical="top"/>
    </xf>
    <xf numFmtId="0" fontId="10" fillId="0" borderId="30" xfId="16" applyFont="1" applyBorder="1" applyAlignment="1">
      <alignment horizontal="left" vertical="center" wrapText="1"/>
    </xf>
    <xf numFmtId="0" fontId="10" fillId="0" borderId="51" xfId="16" applyFont="1" applyBorder="1" applyAlignment="1">
      <alignment vertical="center" wrapText="1"/>
    </xf>
    <xf numFmtId="0" fontId="29" fillId="0" borderId="3" xfId="16" applyFont="1" applyBorder="1"/>
    <xf numFmtId="0" fontId="29" fillId="0" borderId="12" xfId="12" applyFont="1" applyFill="1" applyBorder="1" applyAlignment="1">
      <alignment horizontal="center"/>
    </xf>
    <xf numFmtId="0" fontId="29" fillId="3" borderId="48" xfId="16" applyFont="1" applyFill="1" applyBorder="1"/>
    <xf numFmtId="0" fontId="10" fillId="0" borderId="3" xfId="12" applyFont="1" applyFill="1" applyBorder="1" applyAlignment="1">
      <alignment horizontal="center" vertical="top"/>
    </xf>
    <xf numFmtId="0" fontId="29" fillId="0" borderId="12" xfId="6" applyFont="1" applyBorder="1"/>
    <xf numFmtId="0" fontId="29" fillId="3" borderId="6" xfId="6" applyFont="1" applyFill="1" applyBorder="1"/>
    <xf numFmtId="0" fontId="10" fillId="0" borderId="6" xfId="16" applyFont="1" applyBorder="1" applyAlignment="1">
      <alignment vertical="top" wrapText="1"/>
    </xf>
    <xf numFmtId="0" fontId="29" fillId="0" borderId="12" xfId="12" applyFont="1" applyFill="1" applyBorder="1" applyAlignment="1">
      <alignment horizontal="center" vertical="center" wrapText="1"/>
    </xf>
    <xf numFmtId="0" fontId="10" fillId="0" borderId="50" xfId="16" applyFont="1" applyBorder="1" applyAlignment="1">
      <alignment vertical="center" wrapText="1"/>
    </xf>
    <xf numFmtId="4" fontId="10" fillId="0" borderId="2" xfId="16" applyNumberFormat="1" applyFont="1" applyBorder="1"/>
    <xf numFmtId="0" fontId="29" fillId="0" borderId="3" xfId="16" applyFont="1" applyBorder="1" applyAlignment="1">
      <alignment vertical="center"/>
    </xf>
    <xf numFmtId="0" fontId="29" fillId="0" borderId="12" xfId="12" applyFont="1" applyFill="1" applyBorder="1" applyAlignment="1">
      <alignment horizontal="center" vertical="center"/>
    </xf>
    <xf numFmtId="0" fontId="29" fillId="3" borderId="4" xfId="16" applyFont="1" applyFill="1" applyBorder="1" applyAlignment="1">
      <alignment horizontal="left" vertical="top" wrapText="1"/>
    </xf>
    <xf numFmtId="0" fontId="10" fillId="0" borderId="53" xfId="16" applyFont="1" applyBorder="1" applyAlignment="1">
      <alignment vertical="top" wrapText="1"/>
    </xf>
    <xf numFmtId="4" fontId="10" fillId="3" borderId="12" xfId="16" applyNumberFormat="1" applyFont="1" applyFill="1" applyBorder="1"/>
    <xf numFmtId="0" fontId="26" fillId="0" borderId="4" xfId="16" applyFont="1" applyBorder="1" applyAlignment="1">
      <alignment horizontal="center" vertical="center"/>
    </xf>
    <xf numFmtId="0" fontId="26" fillId="0" borderId="6" xfId="16" applyFont="1" applyBorder="1" applyAlignment="1">
      <alignment horizontal="center" vertical="center"/>
    </xf>
    <xf numFmtId="4" fontId="26" fillId="0" borderId="12" xfId="16" applyNumberFormat="1" applyFont="1" applyBorder="1" applyAlignment="1">
      <alignment vertical="center"/>
    </xf>
    <xf numFmtId="0" fontId="10" fillId="0" borderId="30" xfId="13" applyFont="1" applyBorder="1"/>
    <xf numFmtId="4" fontId="10" fillId="0" borderId="30" xfId="13" applyNumberFormat="1" applyFont="1" applyBorder="1"/>
    <xf numFmtId="0" fontId="10" fillId="0" borderId="30" xfId="2" applyFont="1" applyBorder="1" applyAlignment="1">
      <alignment horizontal="left" vertical="center" wrapText="1"/>
    </xf>
    <xf numFmtId="0" fontId="10" fillId="0" borderId="30" xfId="2" applyFont="1" applyBorder="1" applyAlignment="1">
      <alignment horizontal="left"/>
    </xf>
    <xf numFmtId="4" fontId="10" fillId="0" borderId="30" xfId="13" applyNumberFormat="1" applyFont="1" applyBorder="1" applyAlignment="1">
      <alignment horizontal="right"/>
    </xf>
    <xf numFmtId="0" fontId="10" fillId="0" borderId="29" xfId="13" applyFont="1" applyBorder="1"/>
    <xf numFmtId="0" fontId="10" fillId="0" borderId="30" xfId="2" applyFont="1" applyBorder="1" applyAlignment="1">
      <alignment wrapText="1"/>
    </xf>
    <xf numFmtId="0" fontId="10" fillId="0" borderId="30" xfId="2" applyFont="1" applyBorder="1"/>
    <xf numFmtId="4" fontId="10" fillId="0" borderId="38" xfId="13" applyNumberFormat="1" applyFont="1" applyBorder="1"/>
    <xf numFmtId="0" fontId="10" fillId="0" borderId="29" xfId="13" applyFont="1" applyBorder="1" applyAlignment="1">
      <alignment vertical="center"/>
    </xf>
    <xf numFmtId="3" fontId="10" fillId="0" borderId="39" xfId="13" applyNumberFormat="1" applyFont="1" applyBorder="1" applyAlignment="1">
      <alignment vertical="center"/>
    </xf>
    <xf numFmtId="4" fontId="10" fillId="0" borderId="38" xfId="13" applyNumberFormat="1" applyFont="1" applyBorder="1" applyAlignment="1">
      <alignment horizontal="right"/>
    </xf>
    <xf numFmtId="0" fontId="34" fillId="0" borderId="29" xfId="2" applyFont="1" applyBorder="1" applyAlignment="1">
      <alignment vertical="center" wrapText="1"/>
    </xf>
    <xf numFmtId="0" fontId="10" fillId="0" borderId="29" xfId="14" applyFont="1" applyBorder="1" applyAlignment="1">
      <alignment vertical="center" wrapText="1"/>
    </xf>
    <xf numFmtId="0" fontId="8" fillId="0" borderId="12" xfId="13" applyFont="1" applyBorder="1" applyAlignment="1">
      <alignment horizontal="center" vertical="center" wrapText="1"/>
    </xf>
    <xf numFmtId="0" fontId="7" fillId="0" borderId="12" xfId="13" applyFont="1" applyBorder="1" applyAlignment="1">
      <alignment horizontal="center" vertical="center" wrapText="1"/>
    </xf>
    <xf numFmtId="3" fontId="38" fillId="0" borderId="12" xfId="13" applyNumberFormat="1" applyFont="1" applyBorder="1" applyAlignment="1">
      <alignment horizontal="center" vertical="center" wrapText="1"/>
    </xf>
    <xf numFmtId="3" fontId="9" fillId="0" borderId="0" xfId="13" applyNumberFormat="1" applyFont="1"/>
    <xf numFmtId="1" fontId="42" fillId="0" borderId="12" xfId="13" applyNumberFormat="1" applyFont="1" applyBorder="1" applyAlignment="1">
      <alignment horizontal="center" vertical="center" wrapText="1"/>
    </xf>
    <xf numFmtId="1" fontId="43" fillId="0" borderId="12" xfId="13" applyNumberFormat="1" applyFont="1" applyBorder="1" applyAlignment="1">
      <alignment horizontal="center" vertical="center" wrapText="1"/>
    </xf>
    <xf numFmtId="0" fontId="23" fillId="0" borderId="12" xfId="13" applyFont="1" applyBorder="1" applyAlignment="1">
      <alignment horizontal="center" wrapText="1"/>
    </xf>
    <xf numFmtId="0" fontId="37" fillId="0" borderId="5" xfId="3" applyFont="1" applyBorder="1" applyAlignment="1">
      <alignment horizontal="left" vertical="center" wrapText="1"/>
    </xf>
    <xf numFmtId="3" fontId="23" fillId="0" borderId="1" xfId="13" applyNumberFormat="1" applyFont="1" applyBorder="1" applyAlignment="1">
      <alignment horizontal="center" vertical="center" wrapText="1"/>
    </xf>
    <xf numFmtId="3" fontId="23" fillId="0" borderId="3" xfId="13" applyNumberFormat="1" applyFont="1" applyBorder="1" applyAlignment="1">
      <alignment horizontal="center" vertical="center" wrapText="1"/>
    </xf>
    <xf numFmtId="0" fontId="37" fillId="0" borderId="1" xfId="3" applyFont="1" applyBorder="1" applyAlignment="1">
      <alignment horizontal="left" vertical="center" wrapText="1"/>
    </xf>
    <xf numFmtId="3" fontId="27" fillId="0" borderId="12" xfId="3" applyNumberFormat="1" applyFont="1" applyBorder="1" applyAlignment="1">
      <alignment horizontal="center" vertical="center" wrapText="1"/>
    </xf>
    <xf numFmtId="0" fontId="37" fillId="0" borderId="1" xfId="13" applyFont="1" applyBorder="1" applyAlignment="1">
      <alignment vertical="center"/>
    </xf>
    <xf numFmtId="3" fontId="38" fillId="0" borderId="1" xfId="13" applyNumberFormat="1" applyFont="1" applyBorder="1" applyAlignment="1">
      <alignment horizontal="center" vertical="center" wrapText="1"/>
    </xf>
    <xf numFmtId="0" fontId="18" fillId="0" borderId="0" xfId="8"/>
    <xf numFmtId="0" fontId="16" fillId="0" borderId="15" xfId="8" applyFont="1" applyBorder="1" applyAlignment="1">
      <alignment vertical="center"/>
    </xf>
    <xf numFmtId="4" fontId="16" fillId="0" borderId="15" xfId="8" applyNumberFormat="1" applyFont="1" applyBorder="1" applyAlignment="1">
      <alignment horizontal="center" vertical="center"/>
    </xf>
    <xf numFmtId="4" fontId="16" fillId="0" borderId="15" xfId="8" applyNumberFormat="1" applyFont="1" applyBorder="1" applyAlignment="1">
      <alignment vertical="center"/>
    </xf>
    <xf numFmtId="0" fontId="16" fillId="0" borderId="16" xfId="8" applyFont="1" applyBorder="1" applyAlignment="1">
      <alignment vertical="center"/>
    </xf>
    <xf numFmtId="4" fontId="16" fillId="0" borderId="16" xfId="8" applyNumberFormat="1" applyFont="1" applyBorder="1" applyAlignment="1">
      <alignment horizontal="center" vertical="center"/>
    </xf>
    <xf numFmtId="4" fontId="16" fillId="0" borderId="16" xfId="8" applyNumberFormat="1" applyFont="1" applyBorder="1" applyAlignment="1">
      <alignment vertical="center"/>
    </xf>
    <xf numFmtId="4" fontId="1" fillId="0" borderId="42" xfId="0" applyNumberFormat="1" applyFont="1" applyBorder="1" applyAlignment="1">
      <alignment horizontal="center" vertical="center"/>
    </xf>
    <xf numFmtId="4" fontId="1" fillId="0" borderId="43" xfId="0" applyNumberFormat="1" applyFont="1" applyBorder="1" applyAlignment="1">
      <alignment horizontal="center" vertical="center"/>
    </xf>
    <xf numFmtId="4" fontId="1" fillId="0" borderId="44" xfId="0" applyNumberFormat="1" applyFont="1" applyBorder="1" applyAlignment="1">
      <alignment horizontal="center"/>
    </xf>
    <xf numFmtId="4" fontId="1" fillId="0" borderId="45" xfId="0" applyNumberFormat="1" applyFont="1" applyBorder="1" applyAlignment="1">
      <alignment horizontal="center"/>
    </xf>
    <xf numFmtId="0" fontId="16" fillId="0" borderId="16" xfId="8" applyFont="1" applyBorder="1"/>
    <xf numFmtId="0" fontId="16" fillId="0" borderId="2" xfId="8" applyFont="1" applyBorder="1"/>
    <xf numFmtId="0" fontId="44" fillId="0" borderId="0" xfId="8" applyFont="1"/>
    <xf numFmtId="0" fontId="15" fillId="0" borderId="0" xfId="4" applyAlignment="1">
      <alignment vertical="center"/>
    </xf>
    <xf numFmtId="4" fontId="15" fillId="0" borderId="0" xfId="4" applyNumberFormat="1" applyAlignment="1">
      <alignment vertical="center"/>
    </xf>
    <xf numFmtId="0" fontId="15" fillId="0" borderId="0" xfId="4" applyAlignment="1">
      <alignment horizontal="center" vertical="center"/>
    </xf>
    <xf numFmtId="0" fontId="29" fillId="0" borderId="4" xfId="6" applyFont="1" applyBorder="1" applyAlignment="1">
      <alignment horizontal="left"/>
    </xf>
    <xf numFmtId="0" fontId="29" fillId="0" borderId="6" xfId="6" applyFont="1" applyBorder="1" applyAlignment="1">
      <alignment horizontal="centerContinuous"/>
    </xf>
    <xf numFmtId="0" fontId="29" fillId="0" borderId="6" xfId="6" applyFont="1" applyBorder="1" applyAlignment="1">
      <alignment horizontal="center" vertical="top"/>
    </xf>
    <xf numFmtId="0" fontId="29" fillId="0" borderId="6" xfId="6" applyFont="1" applyBorder="1" applyAlignment="1">
      <alignment horizontal="center"/>
    </xf>
    <xf numFmtId="4" fontId="29" fillId="0" borderId="12" xfId="6" applyNumberFormat="1" applyFont="1" applyBorder="1"/>
    <xf numFmtId="0" fontId="26" fillId="0" borderId="6" xfId="6" applyFont="1" applyBorder="1" applyAlignment="1">
      <alignment horizontal="centerContinuous" vertical="center"/>
    </xf>
    <xf numFmtId="0" fontId="26" fillId="0" borderId="6" xfId="6" applyFont="1" applyBorder="1" applyAlignment="1">
      <alignment horizontal="center" vertical="center"/>
    </xf>
    <xf numFmtId="4" fontId="26" fillId="0" borderId="12" xfId="6" applyNumberFormat="1" applyFont="1" applyBorder="1" applyAlignment="1">
      <alignment vertical="center"/>
    </xf>
    <xf numFmtId="0" fontId="26" fillId="0" borderId="4" xfId="16" applyFont="1" applyBorder="1" applyAlignment="1">
      <alignment horizontal="left" vertical="center"/>
    </xf>
    <xf numFmtId="0" fontId="26" fillId="0" borderId="6" xfId="16" applyFont="1" applyBorder="1" applyAlignment="1">
      <alignment horizontal="left" vertical="center"/>
    </xf>
    <xf numFmtId="0" fontId="26" fillId="0" borderId="9" xfId="16" applyFont="1" applyBorder="1" applyAlignment="1">
      <alignment horizontal="left" vertical="center"/>
    </xf>
    <xf numFmtId="0" fontId="29" fillId="0" borderId="4" xfId="16" applyFont="1" applyBorder="1" applyAlignment="1">
      <alignment horizontal="center" vertical="center"/>
    </xf>
    <xf numFmtId="0" fontId="29" fillId="0" borderId="6" xfId="16" applyFont="1" applyBorder="1" applyAlignment="1">
      <alignment horizontal="center" vertical="center"/>
    </xf>
    <xf numFmtId="0" fontId="29" fillId="0" borderId="4" xfId="16" applyFont="1" applyBorder="1" applyAlignment="1">
      <alignment horizontal="center"/>
    </xf>
    <xf numFmtId="0" fontId="29" fillId="0" borderId="6" xfId="16" applyFont="1" applyBorder="1" applyAlignment="1">
      <alignment horizontal="center"/>
    </xf>
    <xf numFmtId="0" fontId="33" fillId="0" borderId="0" xfId="4" applyFont="1" applyAlignment="1">
      <alignment horizontal="center" vertical="center"/>
    </xf>
    <xf numFmtId="0" fontId="9" fillId="0" borderId="1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26" fillId="0" borderId="0" xfId="6" applyFont="1" applyAlignment="1">
      <alignment horizontal="center" vertical="center" wrapText="1"/>
    </xf>
  </cellXfs>
  <cellStyles count="17">
    <cellStyle name="Dziesiętny" xfId="7" builtinId="3"/>
    <cellStyle name="Dziesiętny 2" xfId="11" xr:uid="{E9A14E6F-3DF2-4227-8F71-E69D51F15D7B}"/>
    <cellStyle name="Dziesiętny 3" xfId="15" xr:uid="{DDF87B10-1079-4C96-84DA-CB88A2FB5626}"/>
    <cellStyle name="Excel Built-in Normal" xfId="3" xr:uid="{E3AD303E-B6ED-4A12-8F1F-9DEFB7B5936B}"/>
    <cellStyle name="Normalny" xfId="0" builtinId="0"/>
    <cellStyle name="Normalny 2" xfId="1" xr:uid="{8578B5CA-3927-4966-8744-06F7A512E680}"/>
    <cellStyle name="Normalny 2 2" xfId="2" xr:uid="{49522F0C-7BE5-4868-8AF4-EF4524FF59A9}"/>
    <cellStyle name="Normalny 3" xfId="4" xr:uid="{DA47835C-326A-453B-ACAC-4D8D3EF385FE}"/>
    <cellStyle name="Normalny 3 2" xfId="6" xr:uid="{D4FD49AE-F015-4A7F-9045-8B033D129F0C}"/>
    <cellStyle name="Normalny 3 3" xfId="9" xr:uid="{50CA42C5-C5F9-4917-BA96-44405F2DE6C9}"/>
    <cellStyle name="Normalny 4" xfId="5" xr:uid="{062766E0-B7C7-4C2B-B664-14A5855A1A26}"/>
    <cellStyle name="Normalny 5" xfId="10" xr:uid="{F44F16B4-1CB7-4650-A303-F3BA7240BED7}"/>
    <cellStyle name="Normalny 6" xfId="13" xr:uid="{AB038D41-F522-46C7-AF6A-80A2686A368B}"/>
    <cellStyle name="Normalny 7" xfId="14" xr:uid="{407EC8DC-11C1-4C35-9266-F7542A9F4A29}"/>
    <cellStyle name="Normalny 8" xfId="16" xr:uid="{E09499F5-33EB-4E7E-BCE3-71E55041BD63}"/>
    <cellStyle name="Normalny_zal_Szczecin" xfId="8" xr:uid="{EB781D96-7C4A-408F-8732-AF0587C156DF}"/>
    <cellStyle name="Zły" xfId="12" builtinId="27"/>
  </cellStyles>
  <dxfs count="0"/>
  <tableStyles count="0" defaultTableStyle="TableStyleMedium2" defaultPivotStyle="PivotStyleLight16"/>
  <colors>
    <mruColors>
      <color rgb="FFFF00FF"/>
      <color rgb="FFCC33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D1853-7435-41E2-A798-D629ED330F82}">
  <sheetPr>
    <tabColor rgb="FFFFFF00"/>
  </sheetPr>
  <dimension ref="A1:H126"/>
  <sheetViews>
    <sheetView tabSelected="1" topLeftCell="A49" zoomScale="150" zoomScaleNormal="150" workbookViewId="0"/>
  </sheetViews>
  <sheetFormatPr defaultRowHeight="16.5" x14ac:dyDescent="0.3"/>
  <cols>
    <col min="1" max="1" width="4.140625" style="96" customWidth="1"/>
    <col min="2" max="2" width="5.5703125" style="187" customWidth="1"/>
    <col min="3" max="3" width="5" style="96" customWidth="1"/>
    <col min="4" max="4" width="39.28515625" style="96" customWidth="1"/>
    <col min="5" max="5" width="12.5703125" style="96" customWidth="1"/>
    <col min="6" max="6" width="12" style="96" customWidth="1"/>
    <col min="7" max="7" width="11.85546875" style="96" customWidth="1"/>
    <col min="8" max="8" width="12.7109375" style="96" customWidth="1"/>
    <col min="9" max="9" width="10.28515625" style="96" customWidth="1"/>
    <col min="10" max="16384" width="9.140625" style="96"/>
  </cols>
  <sheetData>
    <row r="1" spans="1:8" ht="12.75" customHeight="1" x14ac:dyDescent="0.3">
      <c r="A1" s="90"/>
      <c r="B1" s="91"/>
      <c r="C1" s="92"/>
      <c r="D1" s="93"/>
      <c r="E1" s="93"/>
      <c r="F1" s="93"/>
      <c r="G1" s="93" t="s">
        <v>0</v>
      </c>
      <c r="H1" s="94"/>
    </row>
    <row r="2" spans="1:8" ht="12.75" customHeight="1" x14ac:dyDescent="0.3">
      <c r="A2" s="94"/>
      <c r="B2" s="91"/>
      <c r="C2" s="92"/>
      <c r="D2" s="93"/>
      <c r="E2" s="93"/>
      <c r="F2" s="94"/>
      <c r="G2" s="94" t="s">
        <v>207</v>
      </c>
      <c r="H2" s="94"/>
    </row>
    <row r="3" spans="1:8" ht="12.75" customHeight="1" x14ac:dyDescent="0.3">
      <c r="A3" s="94"/>
      <c r="B3" s="91"/>
      <c r="C3" s="92"/>
      <c r="D3" s="93"/>
      <c r="E3" s="93"/>
      <c r="F3" s="94"/>
      <c r="G3" s="94" t="s">
        <v>1</v>
      </c>
      <c r="H3" s="94"/>
    </row>
    <row r="4" spans="1:8" ht="12.75" customHeight="1" x14ac:dyDescent="0.3">
      <c r="A4" s="94"/>
      <c r="B4" s="91"/>
      <c r="C4" s="92"/>
      <c r="D4" s="93"/>
      <c r="E4" s="93"/>
      <c r="F4" s="93"/>
      <c r="G4" s="93" t="s">
        <v>208</v>
      </c>
      <c r="H4" s="94"/>
    </row>
    <row r="5" spans="1:8" ht="29.25" customHeight="1" x14ac:dyDescent="0.3">
      <c r="A5" s="97" t="s">
        <v>153</v>
      </c>
      <c r="B5" s="98"/>
      <c r="C5" s="99"/>
      <c r="D5" s="99"/>
      <c r="E5" s="98"/>
      <c r="F5" s="98"/>
      <c r="G5" s="97"/>
      <c r="H5" s="98"/>
    </row>
    <row r="6" spans="1:8" ht="20.25" customHeight="1" x14ac:dyDescent="0.3">
      <c r="A6" s="94"/>
      <c r="B6" s="91"/>
      <c r="C6" s="92"/>
      <c r="D6" s="92"/>
      <c r="E6" s="100"/>
      <c r="F6" s="94"/>
      <c r="G6" s="101"/>
      <c r="H6" s="102" t="s">
        <v>2</v>
      </c>
    </row>
    <row r="7" spans="1:8" s="110" customFormat="1" ht="12.75" x14ac:dyDescent="0.25">
      <c r="A7" s="103"/>
      <c r="B7" s="104"/>
      <c r="C7" s="105"/>
      <c r="D7" s="106"/>
      <c r="E7" s="107" t="s">
        <v>62</v>
      </c>
      <c r="F7" s="108"/>
      <c r="G7" s="109"/>
      <c r="H7" s="107" t="s">
        <v>62</v>
      </c>
    </row>
    <row r="8" spans="1:8" s="110" customFormat="1" ht="12.75" x14ac:dyDescent="0.25">
      <c r="A8" s="111" t="s">
        <v>63</v>
      </c>
      <c r="B8" s="112" t="s">
        <v>3</v>
      </c>
      <c r="C8" s="113" t="s">
        <v>4</v>
      </c>
      <c r="D8" s="114" t="s">
        <v>64</v>
      </c>
      <c r="E8" s="111" t="s">
        <v>65</v>
      </c>
      <c r="F8" s="115" t="s">
        <v>5</v>
      </c>
      <c r="G8" s="111" t="s">
        <v>6</v>
      </c>
      <c r="H8" s="111" t="s">
        <v>66</v>
      </c>
    </row>
    <row r="9" spans="1:8" s="110" customFormat="1" ht="4.5" customHeight="1" x14ac:dyDescent="0.25">
      <c r="A9" s="116"/>
      <c r="B9" s="117"/>
      <c r="C9" s="118"/>
      <c r="D9" s="119"/>
      <c r="E9" s="116"/>
      <c r="F9" s="120"/>
      <c r="G9" s="120"/>
      <c r="H9" s="116"/>
    </row>
    <row r="10" spans="1:8" s="110" customFormat="1" ht="21" customHeight="1" thickBot="1" x14ac:dyDescent="0.3">
      <c r="A10" s="121"/>
      <c r="B10" s="121"/>
      <c r="C10" s="122"/>
      <c r="D10" s="123" t="s">
        <v>154</v>
      </c>
      <c r="E10" s="124">
        <v>1307182791.54</v>
      </c>
      <c r="F10" s="124">
        <f>SUM(F11,F16)</f>
        <v>175000</v>
      </c>
      <c r="G10" s="124">
        <f>SUM(G11,G16)</f>
        <v>3534326.42</v>
      </c>
      <c r="H10" s="124">
        <f t="shared" ref="H10:H11" si="0">SUM(E10+F10-G10)</f>
        <v>1303823465.1199999</v>
      </c>
    </row>
    <row r="11" spans="1:8" s="110" customFormat="1" ht="18" customHeight="1" thickBot="1" x14ac:dyDescent="0.3">
      <c r="A11" s="121"/>
      <c r="B11" s="121"/>
      <c r="C11" s="122"/>
      <c r="D11" s="125" t="s">
        <v>155</v>
      </c>
      <c r="E11" s="126">
        <v>1138475255.4100001</v>
      </c>
      <c r="F11" s="126">
        <f>SUM(F12,)</f>
        <v>0</v>
      </c>
      <c r="G11" s="126">
        <f>SUM(G12,)</f>
        <v>3359326.42</v>
      </c>
      <c r="H11" s="126">
        <f t="shared" si="0"/>
        <v>1135115928.99</v>
      </c>
    </row>
    <row r="12" spans="1:8" s="110" customFormat="1" ht="16.5" customHeight="1" thickTop="1" thickBot="1" x14ac:dyDescent="0.3">
      <c r="A12" s="127">
        <v>600</v>
      </c>
      <c r="B12" s="128"/>
      <c r="C12" s="129"/>
      <c r="D12" s="130" t="s">
        <v>68</v>
      </c>
      <c r="E12" s="126">
        <v>104866426.90000001</v>
      </c>
      <c r="F12" s="126">
        <f>SUM(F13)</f>
        <v>0</v>
      </c>
      <c r="G12" s="126">
        <f>SUM(G13)</f>
        <v>3359326.42</v>
      </c>
      <c r="H12" s="126">
        <f>SUM(E12+F12-G12)</f>
        <v>101507100.48</v>
      </c>
    </row>
    <row r="13" spans="1:8" s="110" customFormat="1" ht="12" customHeight="1" thickTop="1" x14ac:dyDescent="0.25">
      <c r="A13" s="121"/>
      <c r="B13" s="131">
        <v>60016</v>
      </c>
      <c r="C13" s="122"/>
      <c r="D13" s="132" t="s">
        <v>7</v>
      </c>
      <c r="E13" s="133">
        <v>23620943.510000002</v>
      </c>
      <c r="F13" s="133">
        <f>SUM(F14)</f>
        <v>0</v>
      </c>
      <c r="G13" s="133">
        <f>SUM(G14)</f>
        <v>3359326.42</v>
      </c>
      <c r="H13" s="133">
        <f t="shared" ref="H13:H14" si="1">SUM(E13+F13-G13)</f>
        <v>20261617.090000004</v>
      </c>
    </row>
    <row r="14" spans="1:8" s="110" customFormat="1" ht="12" customHeight="1" x14ac:dyDescent="0.25">
      <c r="A14" s="121"/>
      <c r="B14" s="131"/>
      <c r="C14" s="134"/>
      <c r="D14" s="536" t="s">
        <v>156</v>
      </c>
      <c r="E14" s="537">
        <v>6361826.4199999999</v>
      </c>
      <c r="F14" s="537">
        <f>SUM(F15:F15)</f>
        <v>0</v>
      </c>
      <c r="G14" s="537">
        <f>SUM(G15:G15)</f>
        <v>3359326.42</v>
      </c>
      <c r="H14" s="537">
        <f t="shared" si="1"/>
        <v>3002500</v>
      </c>
    </row>
    <row r="15" spans="1:8" s="110" customFormat="1" ht="35.25" customHeight="1" x14ac:dyDescent="0.25">
      <c r="A15" s="121"/>
      <c r="B15" s="128"/>
      <c r="C15" s="134" t="s">
        <v>157</v>
      </c>
      <c r="D15" s="135" t="s">
        <v>158</v>
      </c>
      <c r="E15" s="136">
        <v>6359326.4199999999</v>
      </c>
      <c r="F15" s="136"/>
      <c r="G15" s="136">
        <v>3359326.42</v>
      </c>
      <c r="H15" s="136">
        <f t="shared" ref="H15" si="2">SUM(E15+F15-G15)</f>
        <v>3000000</v>
      </c>
    </row>
    <row r="16" spans="1:8" s="110" customFormat="1" ht="17.25" customHeight="1" thickBot="1" x14ac:dyDescent="0.3">
      <c r="A16" s="137"/>
      <c r="B16" s="121"/>
      <c r="C16" s="122"/>
      <c r="D16" s="125" t="s">
        <v>159</v>
      </c>
      <c r="E16" s="126">
        <v>89809834.129999995</v>
      </c>
      <c r="F16" s="126">
        <f>SUM(F17,)</f>
        <v>175000</v>
      </c>
      <c r="G16" s="126">
        <f>SUM(G17,)</f>
        <v>175000</v>
      </c>
      <c r="H16" s="126">
        <f>SUM(E16+F16-G16)</f>
        <v>89809834.129999995</v>
      </c>
    </row>
    <row r="17" spans="1:8" s="110" customFormat="1" ht="19.5" customHeight="1" thickTop="1" thickBot="1" x14ac:dyDescent="0.3">
      <c r="A17" s="128">
        <v>710</v>
      </c>
      <c r="B17" s="128"/>
      <c r="C17" s="129"/>
      <c r="D17" s="138" t="s">
        <v>160</v>
      </c>
      <c r="E17" s="139">
        <v>400000</v>
      </c>
      <c r="F17" s="140">
        <f>SUM(F18)</f>
        <v>175000</v>
      </c>
      <c r="G17" s="140">
        <f>SUM(G18)</f>
        <v>175000</v>
      </c>
      <c r="H17" s="126">
        <f>SUM(E17+F17-G17)</f>
        <v>400000</v>
      </c>
    </row>
    <row r="18" spans="1:8" s="110" customFormat="1" ht="12" customHeight="1" thickTop="1" x14ac:dyDescent="0.25">
      <c r="A18" s="128"/>
      <c r="B18" s="131">
        <v>71012</v>
      </c>
      <c r="C18" s="122"/>
      <c r="D18" s="141" t="s">
        <v>161</v>
      </c>
      <c r="E18" s="142">
        <v>400000</v>
      </c>
      <c r="F18" s="142">
        <f>SUM(F19,F22)</f>
        <v>175000</v>
      </c>
      <c r="G18" s="142">
        <f>SUM(G19,G22)</f>
        <v>175000</v>
      </c>
      <c r="H18" s="133">
        <f t="shared" ref="H18" si="3">SUM(E18+F18-G18)</f>
        <v>400000</v>
      </c>
    </row>
    <row r="19" spans="1:8" s="110" customFormat="1" ht="12" customHeight="1" x14ac:dyDescent="0.25">
      <c r="A19" s="128"/>
      <c r="B19" s="131"/>
      <c r="C19" s="122"/>
      <c r="D19" s="536" t="s">
        <v>162</v>
      </c>
      <c r="E19" s="537">
        <v>175000</v>
      </c>
      <c r="F19" s="537">
        <f>SUM(F20:F21)</f>
        <v>0</v>
      </c>
      <c r="G19" s="537">
        <f>SUM(G20:G21)</f>
        <v>175000</v>
      </c>
      <c r="H19" s="537">
        <f>SUM(E19+F19-G19)</f>
        <v>0</v>
      </c>
    </row>
    <row r="20" spans="1:8" s="110" customFormat="1" ht="12" customHeight="1" x14ac:dyDescent="0.25">
      <c r="A20" s="128"/>
      <c r="B20" s="131"/>
      <c r="C20" s="122" t="s">
        <v>163</v>
      </c>
      <c r="D20" s="143" t="s">
        <v>164</v>
      </c>
      <c r="E20" s="144">
        <v>174500</v>
      </c>
      <c r="F20" s="136"/>
      <c r="G20" s="144">
        <v>174500</v>
      </c>
      <c r="H20" s="136">
        <f t="shared" ref="H20:H21" si="4">SUM(E20+F20-G20)</f>
        <v>0</v>
      </c>
    </row>
    <row r="21" spans="1:8" s="110" customFormat="1" ht="12" customHeight="1" x14ac:dyDescent="0.25">
      <c r="A21" s="128"/>
      <c r="B21" s="131"/>
      <c r="C21" s="122" t="s">
        <v>165</v>
      </c>
      <c r="D21" s="131" t="s">
        <v>166</v>
      </c>
      <c r="E21" s="144">
        <v>500</v>
      </c>
      <c r="F21" s="136"/>
      <c r="G21" s="144">
        <v>500</v>
      </c>
      <c r="H21" s="136">
        <f t="shared" si="4"/>
        <v>0</v>
      </c>
    </row>
    <row r="22" spans="1:8" s="110" customFormat="1" ht="12" customHeight="1" x14ac:dyDescent="0.25">
      <c r="A22" s="128"/>
      <c r="B22" s="131"/>
      <c r="C22" s="122"/>
      <c r="D22" s="538" t="s">
        <v>167</v>
      </c>
      <c r="E22" s="537">
        <v>225000</v>
      </c>
      <c r="F22" s="537">
        <f>SUM(F23:F24)</f>
        <v>175000</v>
      </c>
      <c r="G22" s="537">
        <f>SUM(G23:G24)</f>
        <v>0</v>
      </c>
      <c r="H22" s="537">
        <f>SUM(E22+F22-G22)</f>
        <v>400000</v>
      </c>
    </row>
    <row r="23" spans="1:8" s="110" customFormat="1" ht="12" customHeight="1" x14ac:dyDescent="0.25">
      <c r="A23" s="128"/>
      <c r="B23" s="131"/>
      <c r="C23" s="122" t="s">
        <v>163</v>
      </c>
      <c r="D23" s="143" t="s">
        <v>164</v>
      </c>
      <c r="E23" s="144">
        <v>224500</v>
      </c>
      <c r="F23" s="144">
        <v>174500</v>
      </c>
      <c r="G23" s="136"/>
      <c r="H23" s="136">
        <f t="shared" ref="H23:H26" si="5">SUM(E23+F23-G23)</f>
        <v>399000</v>
      </c>
    </row>
    <row r="24" spans="1:8" s="110" customFormat="1" ht="12" customHeight="1" x14ac:dyDescent="0.25">
      <c r="A24" s="128"/>
      <c r="B24" s="131"/>
      <c r="C24" s="122" t="s">
        <v>165</v>
      </c>
      <c r="D24" s="131" t="s">
        <v>166</v>
      </c>
      <c r="E24" s="144">
        <v>500</v>
      </c>
      <c r="F24" s="144">
        <v>500</v>
      </c>
      <c r="G24" s="136"/>
      <c r="H24" s="136">
        <f t="shared" si="5"/>
        <v>1000</v>
      </c>
    </row>
    <row r="25" spans="1:8" s="110" customFormat="1" ht="21.75" customHeight="1" thickBot="1" x14ac:dyDescent="0.3">
      <c r="A25" s="145"/>
      <c r="B25" s="131"/>
      <c r="C25" s="122"/>
      <c r="D25" s="123" t="s">
        <v>67</v>
      </c>
      <c r="E25" s="124">
        <v>1485216612.5699999</v>
      </c>
      <c r="F25" s="124">
        <f>SUM(F26,F77)</f>
        <v>8916645.0700000003</v>
      </c>
      <c r="G25" s="124">
        <f>SUM(G26,G77)</f>
        <v>3962855.42</v>
      </c>
      <c r="H25" s="124">
        <f t="shared" si="5"/>
        <v>1490170402.2199998</v>
      </c>
    </row>
    <row r="26" spans="1:8" s="110" customFormat="1" ht="19.5" customHeight="1" thickBot="1" x14ac:dyDescent="0.3">
      <c r="A26" s="145"/>
      <c r="B26" s="131"/>
      <c r="C26" s="122"/>
      <c r="D26" s="125" t="s">
        <v>168</v>
      </c>
      <c r="E26" s="126">
        <v>1030391586.12</v>
      </c>
      <c r="F26" s="126">
        <f>SUM(F27,F32,F36,F42,F65,)</f>
        <v>7788093.6500000004</v>
      </c>
      <c r="G26" s="126">
        <f>SUM(G27,G32,G36,G42,G65,)</f>
        <v>3693355.42</v>
      </c>
      <c r="H26" s="126">
        <f t="shared" si="5"/>
        <v>1034486324.35</v>
      </c>
    </row>
    <row r="27" spans="1:8" s="110" customFormat="1" ht="17.25" customHeight="1" thickTop="1" thickBot="1" x14ac:dyDescent="0.3">
      <c r="A27" s="127">
        <v>600</v>
      </c>
      <c r="B27" s="128"/>
      <c r="C27" s="129"/>
      <c r="D27" s="130" t="s">
        <v>68</v>
      </c>
      <c r="E27" s="126">
        <v>187264289.52000001</v>
      </c>
      <c r="F27" s="126">
        <f>SUM(F28)</f>
        <v>4075685</v>
      </c>
      <c r="G27" s="126">
        <f>SUM(G28)</f>
        <v>3501826.42</v>
      </c>
      <c r="H27" s="126">
        <f>SUM(E27+F27-G27)</f>
        <v>187838148.10000002</v>
      </c>
    </row>
    <row r="28" spans="1:8" s="110" customFormat="1" ht="11.25" customHeight="1" thickTop="1" x14ac:dyDescent="0.25">
      <c r="A28" s="127"/>
      <c r="B28" s="131">
        <v>60016</v>
      </c>
      <c r="C28" s="122"/>
      <c r="D28" s="132" t="s">
        <v>7</v>
      </c>
      <c r="E28" s="133">
        <v>39684416.350000001</v>
      </c>
      <c r="F28" s="133">
        <f>SUM(F29)</f>
        <v>4075685</v>
      </c>
      <c r="G28" s="133">
        <f>SUM(G29)</f>
        <v>3501826.42</v>
      </c>
      <c r="H28" s="133">
        <f t="shared" ref="H28" si="6">SUM(E28+F28-G28)</f>
        <v>40258274.93</v>
      </c>
    </row>
    <row r="29" spans="1:8" s="110" customFormat="1" ht="11.25" customHeight="1" x14ac:dyDescent="0.25">
      <c r="A29" s="127"/>
      <c r="B29" s="131"/>
      <c r="C29" s="122"/>
      <c r="D29" s="539" t="s">
        <v>169</v>
      </c>
      <c r="E29" s="537">
        <v>23670569.260000002</v>
      </c>
      <c r="F29" s="540">
        <f>SUM(F30:F31)</f>
        <v>4075685</v>
      </c>
      <c r="G29" s="540">
        <f>SUM(G30:G31)</f>
        <v>3501826.42</v>
      </c>
      <c r="H29" s="537">
        <f>SUM(E29+F29-G29)</f>
        <v>24244427.840000004</v>
      </c>
    </row>
    <row r="30" spans="1:8" s="110" customFormat="1" ht="11.25" customHeight="1" x14ac:dyDescent="0.25">
      <c r="A30" s="127"/>
      <c r="B30" s="131"/>
      <c r="C30" s="145">
        <v>4300</v>
      </c>
      <c r="D30" s="143" t="s">
        <v>71</v>
      </c>
      <c r="E30" s="136">
        <v>3931600</v>
      </c>
      <c r="F30" s="144">
        <v>5000</v>
      </c>
      <c r="G30" s="144">
        <v>2500</v>
      </c>
      <c r="H30" s="136">
        <f t="shared" ref="H30:H32" si="7">SUM(E30+F30-G30)</f>
        <v>3934100</v>
      </c>
    </row>
    <row r="31" spans="1:8" s="110" customFormat="1" ht="11.25" customHeight="1" x14ac:dyDescent="0.25">
      <c r="A31" s="127"/>
      <c r="B31" s="131"/>
      <c r="C31" s="145">
        <v>6050</v>
      </c>
      <c r="D31" s="143" t="s">
        <v>77</v>
      </c>
      <c r="E31" s="136">
        <v>18555979.260000002</v>
      </c>
      <c r="F31" s="144">
        <v>4070685</v>
      </c>
      <c r="G31" s="144">
        <f>3359326.42+140000</f>
        <v>3499326.42</v>
      </c>
      <c r="H31" s="136">
        <f t="shared" si="7"/>
        <v>19127337.840000004</v>
      </c>
    </row>
    <row r="32" spans="1:8" s="110" customFormat="1" ht="11.25" customHeight="1" thickBot="1" x14ac:dyDescent="0.3">
      <c r="A32" s="127">
        <v>700</v>
      </c>
      <c r="B32" s="127"/>
      <c r="C32" s="129"/>
      <c r="D32" s="130" t="s">
        <v>170</v>
      </c>
      <c r="E32" s="126">
        <v>132701015.18000001</v>
      </c>
      <c r="F32" s="140">
        <f>SUM(F33)</f>
        <v>2382654.7000000002</v>
      </c>
      <c r="G32" s="140">
        <f>SUM(G33)</f>
        <v>0</v>
      </c>
      <c r="H32" s="126">
        <f t="shared" si="7"/>
        <v>135083669.88</v>
      </c>
    </row>
    <row r="33" spans="1:8" s="110" customFormat="1" ht="11.25" customHeight="1" thickTop="1" x14ac:dyDescent="0.25">
      <c r="A33" s="127"/>
      <c r="B33" s="145">
        <v>70095</v>
      </c>
      <c r="C33" s="145"/>
      <c r="D33" s="132" t="s">
        <v>72</v>
      </c>
      <c r="E33" s="133">
        <v>59272766.780000001</v>
      </c>
      <c r="F33" s="142">
        <f>SUM(F34)</f>
        <v>2382654.7000000002</v>
      </c>
      <c r="G33" s="142">
        <f>SUM(G34)</f>
        <v>0</v>
      </c>
      <c r="H33" s="133">
        <f t="shared" ref="H33:H37" si="8">SUM(E33+F33-G33)</f>
        <v>61655421.480000004</v>
      </c>
    </row>
    <row r="34" spans="1:8" s="110" customFormat="1" ht="11.25" customHeight="1" x14ac:dyDescent="0.25">
      <c r="A34" s="127"/>
      <c r="B34" s="145"/>
      <c r="C34" s="145"/>
      <c r="D34" s="541" t="s">
        <v>73</v>
      </c>
      <c r="E34" s="537">
        <v>49566182.909999996</v>
      </c>
      <c r="F34" s="540">
        <f>SUM(F35:F35)</f>
        <v>2382654.7000000002</v>
      </c>
      <c r="G34" s="540">
        <f>SUM(G35:G35)</f>
        <v>0</v>
      </c>
      <c r="H34" s="537">
        <f>SUM(E34+F34-G34)</f>
        <v>51948837.609999999</v>
      </c>
    </row>
    <row r="35" spans="1:8" s="110" customFormat="1" ht="11.25" customHeight="1" x14ac:dyDescent="0.25">
      <c r="A35" s="127"/>
      <c r="B35" s="145"/>
      <c r="C35" s="145">
        <v>6050</v>
      </c>
      <c r="D35" s="143" t="s">
        <v>77</v>
      </c>
      <c r="E35" s="136">
        <v>49562182.909999996</v>
      </c>
      <c r="F35" s="136">
        <f>2347654.7+25000+10000</f>
        <v>2382654.7000000002</v>
      </c>
      <c r="G35" s="136"/>
      <c r="H35" s="136">
        <f t="shared" ref="H35" si="9">SUM(E35+F35-G35)</f>
        <v>51944837.609999999</v>
      </c>
    </row>
    <row r="36" spans="1:8" s="110" customFormat="1" ht="11.25" customHeight="1" thickBot="1" x14ac:dyDescent="0.3">
      <c r="A36" s="127">
        <v>750</v>
      </c>
      <c r="B36" s="128"/>
      <c r="C36" s="129"/>
      <c r="D36" s="130" t="s">
        <v>70</v>
      </c>
      <c r="E36" s="126">
        <v>88765716.379999995</v>
      </c>
      <c r="F36" s="140">
        <f>SUM(F37)</f>
        <v>0</v>
      </c>
      <c r="G36" s="140">
        <f>SUM(G37)</f>
        <v>114654</v>
      </c>
      <c r="H36" s="126">
        <f t="shared" si="8"/>
        <v>88651062.379999995</v>
      </c>
    </row>
    <row r="37" spans="1:8" s="110" customFormat="1" ht="11.25" customHeight="1" thickTop="1" x14ac:dyDescent="0.25">
      <c r="A37" s="115"/>
      <c r="B37" s="145">
        <v>75095</v>
      </c>
      <c r="C37" s="145"/>
      <c r="D37" s="132" t="s">
        <v>72</v>
      </c>
      <c r="E37" s="133">
        <v>37126030.280000001</v>
      </c>
      <c r="F37" s="142">
        <f>SUM(F38,F40)</f>
        <v>0</v>
      </c>
      <c r="G37" s="142">
        <f>SUM(G38,G40)</f>
        <v>114654</v>
      </c>
      <c r="H37" s="133">
        <f t="shared" si="8"/>
        <v>37011376.280000001</v>
      </c>
    </row>
    <row r="38" spans="1:8" s="110" customFormat="1" ht="11.25" customHeight="1" x14ac:dyDescent="0.25">
      <c r="A38" s="115"/>
      <c r="B38" s="145"/>
      <c r="C38" s="122"/>
      <c r="D38" s="541" t="s">
        <v>73</v>
      </c>
      <c r="E38" s="537">
        <v>2796489.57</v>
      </c>
      <c r="F38" s="540">
        <f>SUM(F39:F39)</f>
        <v>0</v>
      </c>
      <c r="G38" s="540">
        <f>SUM(G39:G39)</f>
        <v>79654</v>
      </c>
      <c r="H38" s="537">
        <f>SUM(E38+F38-G38)</f>
        <v>2716835.57</v>
      </c>
    </row>
    <row r="39" spans="1:8" s="110" customFormat="1" ht="11.25" customHeight="1" x14ac:dyDescent="0.25">
      <c r="A39" s="115"/>
      <c r="B39" s="145"/>
      <c r="C39" s="146">
        <v>4390</v>
      </c>
      <c r="D39" s="147" t="s">
        <v>69</v>
      </c>
      <c r="E39" s="136">
        <v>215000</v>
      </c>
      <c r="F39" s="144"/>
      <c r="G39" s="144">
        <v>79654</v>
      </c>
      <c r="H39" s="136">
        <f t="shared" ref="H39:H60" si="10">SUM(E39+F39-G39)</f>
        <v>135346</v>
      </c>
    </row>
    <row r="40" spans="1:8" s="110" customFormat="1" ht="36.75" customHeight="1" x14ac:dyDescent="0.25">
      <c r="A40" s="115"/>
      <c r="B40" s="145"/>
      <c r="C40" s="145"/>
      <c r="D40" s="542" t="s">
        <v>78</v>
      </c>
      <c r="E40" s="537">
        <v>18317861.719999999</v>
      </c>
      <c r="F40" s="540">
        <f>SUM(F41:F41)</f>
        <v>0</v>
      </c>
      <c r="G40" s="540">
        <f>SUM(G41:G41)</f>
        <v>35000</v>
      </c>
      <c r="H40" s="537">
        <f t="shared" si="10"/>
        <v>18282861.719999999</v>
      </c>
    </row>
    <row r="41" spans="1:8" s="110" customFormat="1" ht="11.25" customHeight="1" x14ac:dyDescent="0.25">
      <c r="A41" s="115"/>
      <c r="B41" s="145"/>
      <c r="C41" s="148">
        <v>6059</v>
      </c>
      <c r="D41" s="149" t="s">
        <v>77</v>
      </c>
      <c r="E41" s="144">
        <v>9515420.0399999991</v>
      </c>
      <c r="F41" s="136"/>
      <c r="G41" s="136">
        <v>35000</v>
      </c>
      <c r="H41" s="136">
        <f t="shared" si="10"/>
        <v>9480420.0399999991</v>
      </c>
    </row>
    <row r="42" spans="1:8" s="110" customFormat="1" ht="12" customHeight="1" thickBot="1" x14ac:dyDescent="0.3">
      <c r="A42" s="129" t="s">
        <v>171</v>
      </c>
      <c r="B42" s="128"/>
      <c r="C42" s="129"/>
      <c r="D42" s="130" t="s">
        <v>172</v>
      </c>
      <c r="E42" s="126">
        <v>6565783.8799999999</v>
      </c>
      <c r="F42" s="140">
        <f>SUM(F43)</f>
        <v>791378.95</v>
      </c>
      <c r="G42" s="140">
        <f>SUM(G43)</f>
        <v>0</v>
      </c>
      <c r="H42" s="126">
        <f t="shared" si="10"/>
        <v>7357162.8300000001</v>
      </c>
    </row>
    <row r="43" spans="1:8" s="110" customFormat="1" ht="12" customHeight="1" thickTop="1" x14ac:dyDescent="0.25">
      <c r="A43" s="129"/>
      <c r="B43" s="145">
        <v>85154</v>
      </c>
      <c r="C43" s="150"/>
      <c r="D43" s="141" t="s">
        <v>173</v>
      </c>
      <c r="E43" s="133">
        <v>5838788.8799999999</v>
      </c>
      <c r="F43" s="142">
        <f>SUM(F44,F50,F56,F61)</f>
        <v>791378.95</v>
      </c>
      <c r="G43" s="142">
        <f>SUM(G44,G50,G56,G61)</f>
        <v>0</v>
      </c>
      <c r="H43" s="133">
        <f t="shared" si="10"/>
        <v>6630167.8300000001</v>
      </c>
    </row>
    <row r="44" spans="1:8" s="110" customFormat="1" ht="12" customHeight="1" x14ac:dyDescent="0.25">
      <c r="A44" s="129"/>
      <c r="B44" s="145"/>
      <c r="C44" s="145"/>
      <c r="D44" s="543" t="s">
        <v>174</v>
      </c>
      <c r="E44" s="544">
        <v>1166950</v>
      </c>
      <c r="F44" s="540">
        <f>SUM(F45:F49)</f>
        <v>634728.94999999995</v>
      </c>
      <c r="G44" s="540">
        <f>SUM(G45:G49)</f>
        <v>0</v>
      </c>
      <c r="H44" s="537">
        <f t="shared" si="10"/>
        <v>1801678.95</v>
      </c>
    </row>
    <row r="45" spans="1:8" s="110" customFormat="1" ht="48.75" customHeight="1" x14ac:dyDescent="0.25">
      <c r="A45" s="129"/>
      <c r="B45" s="145"/>
      <c r="C45" s="134" t="s">
        <v>175</v>
      </c>
      <c r="D45" s="147" t="s">
        <v>176</v>
      </c>
      <c r="E45" s="136">
        <v>615000</v>
      </c>
      <c r="F45" s="144">
        <v>235000</v>
      </c>
      <c r="G45" s="144"/>
      <c r="H45" s="144">
        <f t="shared" si="10"/>
        <v>850000</v>
      </c>
    </row>
    <row r="46" spans="1:8" s="110" customFormat="1" ht="23.25" customHeight="1" x14ac:dyDescent="0.25">
      <c r="A46" s="129"/>
      <c r="B46" s="145"/>
      <c r="C46" s="146">
        <v>2800</v>
      </c>
      <c r="D46" s="147" t="s">
        <v>177</v>
      </c>
      <c r="E46" s="136">
        <v>100000</v>
      </c>
      <c r="F46" s="144">
        <v>20000</v>
      </c>
      <c r="G46" s="144"/>
      <c r="H46" s="144">
        <f t="shared" si="10"/>
        <v>120000</v>
      </c>
    </row>
    <row r="47" spans="1:8" s="110" customFormat="1" ht="11.25" customHeight="1" x14ac:dyDescent="0.25">
      <c r="A47" s="129"/>
      <c r="B47" s="145"/>
      <c r="C47" s="151" t="s">
        <v>178</v>
      </c>
      <c r="D47" s="152" t="s">
        <v>179</v>
      </c>
      <c r="E47" s="136">
        <v>1750</v>
      </c>
      <c r="F47" s="144">
        <v>50000</v>
      </c>
      <c r="G47" s="144"/>
      <c r="H47" s="144">
        <f t="shared" si="10"/>
        <v>51750</v>
      </c>
    </row>
    <row r="48" spans="1:8" s="110" customFormat="1" ht="11.25" customHeight="1" x14ac:dyDescent="0.25">
      <c r="A48" s="129"/>
      <c r="B48" s="145"/>
      <c r="C48" s="153">
        <v>4300</v>
      </c>
      <c r="D48" s="152" t="s">
        <v>71</v>
      </c>
      <c r="E48" s="136">
        <v>100700</v>
      </c>
      <c r="F48" s="144">
        <v>323728.95</v>
      </c>
      <c r="G48" s="144"/>
      <c r="H48" s="144">
        <f t="shared" si="10"/>
        <v>424428.95</v>
      </c>
    </row>
    <row r="49" spans="1:8" s="110" customFormat="1" ht="11.25" customHeight="1" x14ac:dyDescent="0.25">
      <c r="A49" s="129"/>
      <c r="B49" s="128"/>
      <c r="C49" s="146">
        <v>4700</v>
      </c>
      <c r="D49" s="154" t="s">
        <v>180</v>
      </c>
      <c r="E49" s="136">
        <v>2000</v>
      </c>
      <c r="F49" s="144">
        <v>6000</v>
      </c>
      <c r="G49" s="144"/>
      <c r="H49" s="144">
        <f t="shared" si="10"/>
        <v>8000</v>
      </c>
    </row>
    <row r="50" spans="1:8" s="110" customFormat="1" ht="11.25" customHeight="1" x14ac:dyDescent="0.25">
      <c r="A50" s="129"/>
      <c r="B50" s="128"/>
      <c r="C50" s="122"/>
      <c r="D50" s="545" t="s">
        <v>181</v>
      </c>
      <c r="E50" s="537">
        <v>1421908.88</v>
      </c>
      <c r="F50" s="540">
        <f>SUM(F51:F55)</f>
        <v>103650</v>
      </c>
      <c r="G50" s="540">
        <f>SUM(G51:G55)</f>
        <v>0</v>
      </c>
      <c r="H50" s="537">
        <f t="shared" si="10"/>
        <v>1525558.88</v>
      </c>
    </row>
    <row r="51" spans="1:8" s="110" customFormat="1" ht="11.25" customHeight="1" x14ac:dyDescent="0.25">
      <c r="A51" s="129"/>
      <c r="B51" s="128"/>
      <c r="C51" s="153">
        <v>4010</v>
      </c>
      <c r="D51" s="152" t="s">
        <v>74</v>
      </c>
      <c r="E51" s="155">
        <v>654858.88</v>
      </c>
      <c r="F51" s="155">
        <v>12000</v>
      </c>
      <c r="G51" s="155"/>
      <c r="H51" s="155">
        <f t="shared" si="10"/>
        <v>666858.88</v>
      </c>
    </row>
    <row r="52" spans="1:8" s="110" customFormat="1" ht="11.25" customHeight="1" x14ac:dyDescent="0.25">
      <c r="A52" s="129"/>
      <c r="B52" s="128"/>
      <c r="C52" s="153">
        <v>4110</v>
      </c>
      <c r="D52" s="156" t="s">
        <v>182</v>
      </c>
      <c r="E52" s="157">
        <v>123677</v>
      </c>
      <c r="F52" s="155">
        <v>2300</v>
      </c>
      <c r="G52" s="155"/>
      <c r="H52" s="155">
        <f t="shared" si="10"/>
        <v>125977</v>
      </c>
    </row>
    <row r="53" spans="1:8" s="110" customFormat="1" ht="11.25" customHeight="1" x14ac:dyDescent="0.25">
      <c r="A53" s="129"/>
      <c r="B53" s="128"/>
      <c r="C53" s="153">
        <v>4120</v>
      </c>
      <c r="D53" s="156" t="s">
        <v>76</v>
      </c>
      <c r="E53" s="157">
        <v>17355</v>
      </c>
      <c r="F53" s="155">
        <v>350</v>
      </c>
      <c r="G53" s="155"/>
      <c r="H53" s="155">
        <f t="shared" si="10"/>
        <v>17705</v>
      </c>
    </row>
    <row r="54" spans="1:8" s="110" customFormat="1" ht="11.25" customHeight="1" x14ac:dyDescent="0.25">
      <c r="A54" s="158"/>
      <c r="B54" s="159"/>
      <c r="C54" s="160" t="s">
        <v>178</v>
      </c>
      <c r="D54" s="161" t="s">
        <v>179</v>
      </c>
      <c r="E54" s="162">
        <v>60130</v>
      </c>
      <c r="F54" s="163">
        <v>25000</v>
      </c>
      <c r="G54" s="163"/>
      <c r="H54" s="163">
        <f t="shared" si="10"/>
        <v>85130</v>
      </c>
    </row>
    <row r="55" spans="1:8" s="110" customFormat="1" ht="11.25" customHeight="1" x14ac:dyDescent="0.25">
      <c r="A55" s="129"/>
      <c r="B55" s="128"/>
      <c r="C55" s="153">
        <v>4300</v>
      </c>
      <c r="D55" s="152" t="s">
        <v>71</v>
      </c>
      <c r="E55" s="157">
        <v>234006</v>
      </c>
      <c r="F55" s="155">
        <v>64000</v>
      </c>
      <c r="G55" s="155"/>
      <c r="H55" s="155">
        <f t="shared" si="10"/>
        <v>298006</v>
      </c>
    </row>
    <row r="56" spans="1:8" s="110" customFormat="1" ht="11.25" customHeight="1" x14ac:dyDescent="0.25">
      <c r="A56" s="129"/>
      <c r="B56" s="128"/>
      <c r="C56" s="122"/>
      <c r="D56" s="541" t="s">
        <v>183</v>
      </c>
      <c r="E56" s="537">
        <v>25000</v>
      </c>
      <c r="F56" s="540">
        <f>SUM(F57:F60)</f>
        <v>25000</v>
      </c>
      <c r="G56" s="540">
        <f>SUM(G57:G60)</f>
        <v>0</v>
      </c>
      <c r="H56" s="537">
        <f t="shared" si="10"/>
        <v>50000</v>
      </c>
    </row>
    <row r="57" spans="1:8" s="110" customFormat="1" ht="11.25" customHeight="1" x14ac:dyDescent="0.25">
      <c r="A57" s="129"/>
      <c r="B57" s="128"/>
      <c r="C57" s="151" t="s">
        <v>178</v>
      </c>
      <c r="D57" s="152" t="s">
        <v>179</v>
      </c>
      <c r="E57" s="157">
        <v>0</v>
      </c>
      <c r="F57" s="155">
        <v>2000</v>
      </c>
      <c r="G57" s="155"/>
      <c r="H57" s="155">
        <f t="shared" si="10"/>
        <v>2000</v>
      </c>
    </row>
    <row r="58" spans="1:8" s="110" customFormat="1" ht="11.25" customHeight="1" x14ac:dyDescent="0.25">
      <c r="A58" s="129"/>
      <c r="B58" s="128"/>
      <c r="C58" s="153">
        <v>4280</v>
      </c>
      <c r="D58" s="152" t="s">
        <v>184</v>
      </c>
      <c r="E58" s="157">
        <v>0</v>
      </c>
      <c r="F58" s="155">
        <v>4000</v>
      </c>
      <c r="G58" s="155"/>
      <c r="H58" s="155">
        <f t="shared" si="10"/>
        <v>4000</v>
      </c>
    </row>
    <row r="59" spans="1:8" s="110" customFormat="1" ht="11.25" customHeight="1" x14ac:dyDescent="0.25">
      <c r="A59" s="129"/>
      <c r="B59" s="128"/>
      <c r="C59" s="153">
        <v>4300</v>
      </c>
      <c r="D59" s="152" t="s">
        <v>71</v>
      </c>
      <c r="E59" s="157">
        <v>25000</v>
      </c>
      <c r="F59" s="155">
        <v>14000</v>
      </c>
      <c r="G59" s="155"/>
      <c r="H59" s="155">
        <f t="shared" si="10"/>
        <v>39000</v>
      </c>
    </row>
    <row r="60" spans="1:8" s="110" customFormat="1" ht="11.25" customHeight="1" x14ac:dyDescent="0.25">
      <c r="A60" s="129"/>
      <c r="B60" s="128"/>
      <c r="C60" s="146">
        <v>4700</v>
      </c>
      <c r="D60" s="154" t="s">
        <v>180</v>
      </c>
      <c r="E60" s="136">
        <v>0</v>
      </c>
      <c r="F60" s="144">
        <v>5000</v>
      </c>
      <c r="G60" s="144"/>
      <c r="H60" s="144">
        <f t="shared" si="10"/>
        <v>5000</v>
      </c>
    </row>
    <row r="61" spans="1:8" s="110" customFormat="1" ht="11.25" customHeight="1" x14ac:dyDescent="0.25">
      <c r="A61" s="129"/>
      <c r="B61" s="128"/>
      <c r="C61" s="122"/>
      <c r="D61" s="541" t="s">
        <v>185</v>
      </c>
      <c r="E61" s="537">
        <v>0</v>
      </c>
      <c r="F61" s="540">
        <f>SUM(F62:F64)</f>
        <v>28000</v>
      </c>
      <c r="G61" s="540">
        <f>SUM(G62:G64)</f>
        <v>0</v>
      </c>
      <c r="H61" s="537">
        <f t="shared" ref="H61:H64" si="11">SUM(E61+F61-G61)</f>
        <v>28000</v>
      </c>
    </row>
    <row r="62" spans="1:8" s="110" customFormat="1" ht="11.25" customHeight="1" x14ac:dyDescent="0.25">
      <c r="A62" s="129"/>
      <c r="B62" s="128"/>
      <c r="C62" s="153">
        <v>4170</v>
      </c>
      <c r="D62" s="152" t="s">
        <v>186</v>
      </c>
      <c r="E62" s="157">
        <v>0</v>
      </c>
      <c r="F62" s="155">
        <v>8000</v>
      </c>
      <c r="G62" s="155"/>
      <c r="H62" s="155">
        <f t="shared" si="11"/>
        <v>8000</v>
      </c>
    </row>
    <row r="63" spans="1:8" s="110" customFormat="1" ht="11.25" customHeight="1" x14ac:dyDescent="0.25">
      <c r="A63" s="129"/>
      <c r="B63" s="128"/>
      <c r="C63" s="151" t="s">
        <v>178</v>
      </c>
      <c r="D63" s="152" t="s">
        <v>179</v>
      </c>
      <c r="E63" s="157">
        <v>0</v>
      </c>
      <c r="F63" s="155">
        <v>10000</v>
      </c>
      <c r="G63" s="155"/>
      <c r="H63" s="155">
        <f t="shared" si="11"/>
        <v>10000</v>
      </c>
    </row>
    <row r="64" spans="1:8" s="110" customFormat="1" ht="11.25" customHeight="1" x14ac:dyDescent="0.25">
      <c r="A64" s="129"/>
      <c r="B64" s="128"/>
      <c r="C64" s="153">
        <v>4300</v>
      </c>
      <c r="D64" s="152" t="s">
        <v>71</v>
      </c>
      <c r="E64" s="157">
        <v>0</v>
      </c>
      <c r="F64" s="155">
        <v>10000</v>
      </c>
      <c r="G64" s="155"/>
      <c r="H64" s="155">
        <f t="shared" si="11"/>
        <v>10000</v>
      </c>
    </row>
    <row r="65" spans="1:8" s="110" customFormat="1" ht="11.25" customHeight="1" thickBot="1" x14ac:dyDescent="0.3">
      <c r="A65" s="127">
        <v>900</v>
      </c>
      <c r="B65" s="128"/>
      <c r="C65" s="129"/>
      <c r="D65" s="130" t="s">
        <v>81</v>
      </c>
      <c r="E65" s="126">
        <v>100723086.20999999</v>
      </c>
      <c r="F65" s="140">
        <f>SUM(F66,F69)</f>
        <v>538375</v>
      </c>
      <c r="G65" s="140">
        <f>SUM(G66,G69)</f>
        <v>76875</v>
      </c>
      <c r="H65" s="126">
        <f t="shared" ref="H65:H77" si="12">SUM(E65+F65-G65)</f>
        <v>101184586.20999999</v>
      </c>
    </row>
    <row r="66" spans="1:8" s="110" customFormat="1" ht="11.25" customHeight="1" thickTop="1" x14ac:dyDescent="0.25">
      <c r="A66" s="127"/>
      <c r="B66" s="131">
        <v>90005</v>
      </c>
      <c r="C66" s="129"/>
      <c r="D66" s="164" t="s">
        <v>187</v>
      </c>
      <c r="E66" s="133">
        <v>19605375.559999999</v>
      </c>
      <c r="F66" s="133">
        <f t="shared" ref="F66:G66" si="13">SUM(F67)</f>
        <v>0</v>
      </c>
      <c r="G66" s="133">
        <f t="shared" si="13"/>
        <v>76875</v>
      </c>
      <c r="H66" s="133">
        <f t="shared" si="12"/>
        <v>19528500.559999999</v>
      </c>
    </row>
    <row r="67" spans="1:8" s="110" customFormat="1" ht="11.25" customHeight="1" x14ac:dyDescent="0.25">
      <c r="A67" s="127"/>
      <c r="B67" s="131"/>
      <c r="C67" s="122"/>
      <c r="D67" s="546" t="s">
        <v>188</v>
      </c>
      <c r="E67" s="537">
        <v>242431.56</v>
      </c>
      <c r="F67" s="547">
        <f>SUM(F68:F68)</f>
        <v>0</v>
      </c>
      <c r="G67" s="547">
        <f>SUM(G68:G68)</f>
        <v>76875</v>
      </c>
      <c r="H67" s="537">
        <f>SUM(E67+F67-G67)</f>
        <v>165556.56</v>
      </c>
    </row>
    <row r="68" spans="1:8" s="110" customFormat="1" ht="11.25" customHeight="1" x14ac:dyDescent="0.25">
      <c r="A68" s="127"/>
      <c r="B68" s="131"/>
      <c r="C68" s="153">
        <v>4390</v>
      </c>
      <c r="D68" s="154" t="s">
        <v>69</v>
      </c>
      <c r="E68" s="136">
        <v>136498.56</v>
      </c>
      <c r="F68" s="144"/>
      <c r="G68" s="144">
        <v>76875</v>
      </c>
      <c r="H68" s="136">
        <f t="shared" ref="H68" si="14">SUM(E68+F68-G68)</f>
        <v>59623.56</v>
      </c>
    </row>
    <row r="69" spans="1:8" s="110" customFormat="1" ht="12" customHeight="1" x14ac:dyDescent="0.25">
      <c r="A69" s="127"/>
      <c r="B69" s="131">
        <v>90095</v>
      </c>
      <c r="C69" s="129"/>
      <c r="D69" s="132" t="s">
        <v>72</v>
      </c>
      <c r="E69" s="133">
        <v>20343481.75</v>
      </c>
      <c r="F69" s="133">
        <f>SUM(F70,F72,F74)</f>
        <v>538375</v>
      </c>
      <c r="G69" s="133">
        <f>SUM(G70,G72,G74)</f>
        <v>0</v>
      </c>
      <c r="H69" s="133">
        <f t="shared" si="12"/>
        <v>20881856.75</v>
      </c>
    </row>
    <row r="70" spans="1:8" s="110" customFormat="1" ht="12" customHeight="1" x14ac:dyDescent="0.25">
      <c r="A70" s="127"/>
      <c r="B70" s="131"/>
      <c r="C70" s="145"/>
      <c r="D70" s="546" t="s">
        <v>188</v>
      </c>
      <c r="E70" s="537">
        <v>281400</v>
      </c>
      <c r="F70" s="537">
        <f>SUM(F71:F71)</f>
        <v>76875</v>
      </c>
      <c r="G70" s="537">
        <f>SUM(G71:G71)</f>
        <v>0</v>
      </c>
      <c r="H70" s="537">
        <f t="shared" si="12"/>
        <v>358275</v>
      </c>
    </row>
    <row r="71" spans="1:8" s="110" customFormat="1" ht="11.25" customHeight="1" x14ac:dyDescent="0.25">
      <c r="A71" s="127"/>
      <c r="B71" s="131"/>
      <c r="C71" s="153">
        <v>4300</v>
      </c>
      <c r="D71" s="152" t="s">
        <v>71</v>
      </c>
      <c r="E71" s="165">
        <v>145000</v>
      </c>
      <c r="F71" s="144">
        <v>76875</v>
      </c>
      <c r="G71" s="144"/>
      <c r="H71" s="144">
        <f t="shared" si="12"/>
        <v>221875</v>
      </c>
    </row>
    <row r="72" spans="1:8" s="110" customFormat="1" ht="12" customHeight="1" x14ac:dyDescent="0.25">
      <c r="A72" s="127"/>
      <c r="B72" s="131"/>
      <c r="C72" s="145"/>
      <c r="D72" s="539" t="s">
        <v>169</v>
      </c>
      <c r="E72" s="537">
        <v>369300</v>
      </c>
      <c r="F72" s="540">
        <f>SUM(F73:F73)</f>
        <v>140000</v>
      </c>
      <c r="G72" s="540">
        <f>SUM(G73:G73)</f>
        <v>0</v>
      </c>
      <c r="H72" s="537">
        <f>SUM(E72+F72-G72)</f>
        <v>509300</v>
      </c>
    </row>
    <row r="73" spans="1:8" s="110" customFormat="1" ht="11.25" customHeight="1" x14ac:dyDescent="0.25">
      <c r="A73" s="127"/>
      <c r="B73" s="131"/>
      <c r="C73" s="153">
        <v>6060</v>
      </c>
      <c r="D73" s="152" t="s">
        <v>189</v>
      </c>
      <c r="E73" s="136">
        <v>0</v>
      </c>
      <c r="F73" s="144">
        <v>140000</v>
      </c>
      <c r="G73" s="144"/>
      <c r="H73" s="144">
        <f>SUM(E73+F73-G73)</f>
        <v>140000</v>
      </c>
    </row>
    <row r="74" spans="1:8" s="110" customFormat="1" ht="12" customHeight="1" x14ac:dyDescent="0.25">
      <c r="A74" s="127"/>
      <c r="B74" s="131"/>
      <c r="C74" s="145"/>
      <c r="D74" s="541" t="s">
        <v>73</v>
      </c>
      <c r="E74" s="537">
        <v>1000000</v>
      </c>
      <c r="F74" s="537">
        <f>SUM(F75:F76)</f>
        <v>321500</v>
      </c>
      <c r="G74" s="537">
        <f>SUM(G75:G76)</f>
        <v>0</v>
      </c>
      <c r="H74" s="537">
        <f t="shared" si="12"/>
        <v>1321500</v>
      </c>
    </row>
    <row r="75" spans="1:8" s="110" customFormat="1" ht="12" customHeight="1" x14ac:dyDescent="0.25">
      <c r="A75" s="127"/>
      <c r="B75" s="131"/>
      <c r="C75" s="153">
        <v>4399</v>
      </c>
      <c r="D75" s="154" t="s">
        <v>69</v>
      </c>
      <c r="E75" s="136">
        <v>0</v>
      </c>
      <c r="F75" s="144">
        <v>61500</v>
      </c>
      <c r="G75" s="144"/>
      <c r="H75" s="144">
        <f t="shared" si="12"/>
        <v>61500</v>
      </c>
    </row>
    <row r="76" spans="1:8" s="110" customFormat="1" ht="24" customHeight="1" x14ac:dyDescent="0.25">
      <c r="A76" s="127"/>
      <c r="B76" s="131"/>
      <c r="C76" s="146">
        <v>4600</v>
      </c>
      <c r="D76" s="154" t="s">
        <v>190</v>
      </c>
      <c r="E76" s="136">
        <v>0</v>
      </c>
      <c r="F76" s="144">
        <v>260000</v>
      </c>
      <c r="G76" s="144"/>
      <c r="H76" s="144">
        <f t="shared" si="12"/>
        <v>260000</v>
      </c>
    </row>
    <row r="77" spans="1:8" s="110" customFormat="1" ht="20.25" customHeight="1" thickBot="1" x14ac:dyDescent="0.3">
      <c r="A77" s="145"/>
      <c r="B77" s="131"/>
      <c r="C77" s="122"/>
      <c r="D77" s="125" t="s">
        <v>191</v>
      </c>
      <c r="E77" s="126">
        <v>375927324.44999999</v>
      </c>
      <c r="F77" s="126">
        <f>SUM(F78,F91,)</f>
        <v>1128551.42</v>
      </c>
      <c r="G77" s="126">
        <f>SUM(G78,G91,)</f>
        <v>269500</v>
      </c>
      <c r="H77" s="126">
        <f t="shared" si="12"/>
        <v>376786375.87</v>
      </c>
    </row>
    <row r="78" spans="1:8" s="110" customFormat="1" ht="18" customHeight="1" thickTop="1" thickBot="1" x14ac:dyDescent="0.3">
      <c r="A78" s="127">
        <v>600</v>
      </c>
      <c r="B78" s="128"/>
      <c r="C78" s="129"/>
      <c r="D78" s="130" t="s">
        <v>68</v>
      </c>
      <c r="E78" s="126">
        <v>93948006.299999997</v>
      </c>
      <c r="F78" s="126">
        <f>SUM(F79)</f>
        <v>18154</v>
      </c>
      <c r="G78" s="126">
        <f>SUM(G79)</f>
        <v>0</v>
      </c>
      <c r="H78" s="126">
        <f>SUM(E78+F78-G78)</f>
        <v>93966160.299999997</v>
      </c>
    </row>
    <row r="79" spans="1:8" s="110" customFormat="1" ht="11.25" customHeight="1" thickTop="1" x14ac:dyDescent="0.25">
      <c r="A79" s="127"/>
      <c r="B79" s="131">
        <v>60015</v>
      </c>
      <c r="C79" s="129"/>
      <c r="D79" s="166" t="s">
        <v>192</v>
      </c>
      <c r="E79" s="162">
        <v>93946706.299999997</v>
      </c>
      <c r="F79" s="162">
        <f>SUM(F80)</f>
        <v>18154</v>
      </c>
      <c r="G79" s="162">
        <f>SUM(G80)</f>
        <v>0</v>
      </c>
      <c r="H79" s="162">
        <f t="shared" ref="H79" si="15">SUM(E79+F79-G79)</f>
        <v>93964860.299999997</v>
      </c>
    </row>
    <row r="80" spans="1:8" s="110" customFormat="1" ht="24.75" customHeight="1" x14ac:dyDescent="0.25">
      <c r="A80" s="127"/>
      <c r="B80" s="131"/>
      <c r="C80" s="122"/>
      <c r="D80" s="542" t="s">
        <v>193</v>
      </c>
      <c r="E80" s="537">
        <v>0</v>
      </c>
      <c r="F80" s="540">
        <f>SUM(F81:F90)</f>
        <v>18154</v>
      </c>
      <c r="G80" s="540">
        <f>SUM(G81:G90)</f>
        <v>0</v>
      </c>
      <c r="H80" s="537">
        <f>SUM(E80+F80-G80)</f>
        <v>18154</v>
      </c>
    </row>
    <row r="81" spans="1:8" s="110" customFormat="1" ht="11.25" customHeight="1" x14ac:dyDescent="0.25">
      <c r="A81" s="167"/>
      <c r="B81" s="168"/>
      <c r="C81" s="169">
        <v>4018</v>
      </c>
      <c r="D81" s="156" t="s">
        <v>194</v>
      </c>
      <c r="E81" s="155">
        <v>0</v>
      </c>
      <c r="F81" s="155">
        <v>11900</v>
      </c>
      <c r="G81" s="155"/>
      <c r="H81" s="155">
        <f t="shared" ref="H81:H92" si="16">SUM(E81+F81-G81)</f>
        <v>11900</v>
      </c>
    </row>
    <row r="82" spans="1:8" s="110" customFormat="1" ht="11.25" customHeight="1" x14ac:dyDescent="0.25">
      <c r="A82" s="167"/>
      <c r="B82" s="153"/>
      <c r="C82" s="169">
        <v>4019</v>
      </c>
      <c r="D82" s="156" t="s">
        <v>194</v>
      </c>
      <c r="E82" s="157">
        <v>0</v>
      </c>
      <c r="F82" s="157">
        <v>2100</v>
      </c>
      <c r="G82" s="157"/>
      <c r="H82" s="155">
        <f t="shared" si="16"/>
        <v>2100</v>
      </c>
    </row>
    <row r="83" spans="1:8" s="110" customFormat="1" ht="11.25" customHeight="1" x14ac:dyDescent="0.25">
      <c r="A83" s="167"/>
      <c r="B83" s="153"/>
      <c r="C83" s="169">
        <v>4118</v>
      </c>
      <c r="D83" s="156" t="s">
        <v>182</v>
      </c>
      <c r="E83" s="157">
        <v>0</v>
      </c>
      <c r="F83" s="157">
        <v>2020</v>
      </c>
      <c r="G83" s="157"/>
      <c r="H83" s="155">
        <f t="shared" si="16"/>
        <v>2020</v>
      </c>
    </row>
    <row r="84" spans="1:8" s="110" customFormat="1" ht="11.25" customHeight="1" x14ac:dyDescent="0.25">
      <c r="A84" s="167"/>
      <c r="B84" s="153"/>
      <c r="C84" s="169">
        <v>4119</v>
      </c>
      <c r="D84" s="156" t="s">
        <v>182</v>
      </c>
      <c r="E84" s="157">
        <v>0</v>
      </c>
      <c r="F84" s="157">
        <v>360</v>
      </c>
      <c r="G84" s="157"/>
      <c r="H84" s="155">
        <f t="shared" si="16"/>
        <v>360</v>
      </c>
    </row>
    <row r="85" spans="1:8" s="110" customFormat="1" ht="11.25" customHeight="1" x14ac:dyDescent="0.25">
      <c r="A85" s="167"/>
      <c r="B85" s="153"/>
      <c r="C85" s="169">
        <v>4128</v>
      </c>
      <c r="D85" s="156" t="s">
        <v>76</v>
      </c>
      <c r="E85" s="157">
        <v>0</v>
      </c>
      <c r="F85" s="157">
        <v>185</v>
      </c>
      <c r="G85" s="157"/>
      <c r="H85" s="155">
        <f t="shared" si="16"/>
        <v>185</v>
      </c>
    </row>
    <row r="86" spans="1:8" s="110" customFormat="1" ht="11.25" customHeight="1" x14ac:dyDescent="0.25">
      <c r="A86" s="167"/>
      <c r="B86" s="153"/>
      <c r="C86" s="169">
        <v>4129</v>
      </c>
      <c r="D86" s="156" t="s">
        <v>76</v>
      </c>
      <c r="E86" s="157">
        <v>0</v>
      </c>
      <c r="F86" s="157">
        <v>35</v>
      </c>
      <c r="G86" s="157"/>
      <c r="H86" s="155">
        <f t="shared" si="16"/>
        <v>35</v>
      </c>
    </row>
    <row r="87" spans="1:8" s="110" customFormat="1" ht="11.25" customHeight="1" x14ac:dyDescent="0.25">
      <c r="A87" s="167"/>
      <c r="B87" s="153"/>
      <c r="C87" s="169">
        <v>4308</v>
      </c>
      <c r="D87" s="156" t="s">
        <v>71</v>
      </c>
      <c r="E87" s="157">
        <v>0</v>
      </c>
      <c r="F87" s="157">
        <v>1275</v>
      </c>
      <c r="G87" s="157"/>
      <c r="H87" s="155">
        <f t="shared" si="16"/>
        <v>1275</v>
      </c>
    </row>
    <row r="88" spans="1:8" s="110" customFormat="1" ht="11.25" customHeight="1" x14ac:dyDescent="0.25">
      <c r="A88" s="167"/>
      <c r="B88" s="153"/>
      <c r="C88" s="169">
        <v>4309</v>
      </c>
      <c r="D88" s="156" t="s">
        <v>71</v>
      </c>
      <c r="E88" s="157">
        <v>0</v>
      </c>
      <c r="F88" s="157">
        <v>201</v>
      </c>
      <c r="G88" s="157"/>
      <c r="H88" s="155">
        <f t="shared" si="16"/>
        <v>201</v>
      </c>
    </row>
    <row r="89" spans="1:8" s="110" customFormat="1" ht="11.25" customHeight="1" x14ac:dyDescent="0.25">
      <c r="A89" s="167"/>
      <c r="B89" s="153"/>
      <c r="C89" s="153">
        <v>4718</v>
      </c>
      <c r="D89" s="152" t="s">
        <v>195</v>
      </c>
      <c r="E89" s="157">
        <v>0</v>
      </c>
      <c r="F89" s="157">
        <v>63</v>
      </c>
      <c r="G89" s="157"/>
      <c r="H89" s="155">
        <f t="shared" si="16"/>
        <v>63</v>
      </c>
    </row>
    <row r="90" spans="1:8" s="110" customFormat="1" ht="11.25" customHeight="1" x14ac:dyDescent="0.25">
      <c r="A90" s="167"/>
      <c r="B90" s="153"/>
      <c r="C90" s="153">
        <v>4719</v>
      </c>
      <c r="D90" s="152" t="s">
        <v>195</v>
      </c>
      <c r="E90" s="157">
        <v>0</v>
      </c>
      <c r="F90" s="157">
        <v>15</v>
      </c>
      <c r="G90" s="157"/>
      <c r="H90" s="155">
        <f t="shared" si="16"/>
        <v>15</v>
      </c>
    </row>
    <row r="91" spans="1:8" s="110" customFormat="1" ht="11.25" customHeight="1" thickBot="1" x14ac:dyDescent="0.3">
      <c r="A91" s="128">
        <v>801</v>
      </c>
      <c r="B91" s="128"/>
      <c r="C91" s="129"/>
      <c r="D91" s="130" t="s">
        <v>79</v>
      </c>
      <c r="E91" s="126">
        <v>203401711.55000001</v>
      </c>
      <c r="F91" s="140">
        <f>SUM(F92,F95,F98)</f>
        <v>1110397.42</v>
      </c>
      <c r="G91" s="140">
        <f>SUM(G92,G95,G98)</f>
        <v>269500</v>
      </c>
      <c r="H91" s="126">
        <f t="shared" si="16"/>
        <v>204242608.97</v>
      </c>
    </row>
    <row r="92" spans="1:8" s="110" customFormat="1" ht="11.25" customHeight="1" thickTop="1" x14ac:dyDescent="0.25">
      <c r="A92" s="128"/>
      <c r="B92" s="145">
        <v>80120</v>
      </c>
      <c r="C92" s="122"/>
      <c r="D92" s="132" t="s">
        <v>196</v>
      </c>
      <c r="E92" s="133">
        <v>44904793.960000001</v>
      </c>
      <c r="F92" s="142">
        <f>SUM(F93)</f>
        <v>9500</v>
      </c>
      <c r="G92" s="142">
        <f>SUM(G93)</f>
        <v>0</v>
      </c>
      <c r="H92" s="133">
        <f t="shared" si="16"/>
        <v>44914293.960000001</v>
      </c>
    </row>
    <row r="93" spans="1:8" s="110" customFormat="1" ht="11.25" customHeight="1" x14ac:dyDescent="0.25">
      <c r="A93" s="128"/>
      <c r="B93" s="145"/>
      <c r="C93" s="122"/>
      <c r="D93" s="541" t="s">
        <v>73</v>
      </c>
      <c r="E93" s="537">
        <v>500000</v>
      </c>
      <c r="F93" s="537">
        <f>SUM(F94:F94)</f>
        <v>9500</v>
      </c>
      <c r="G93" s="537">
        <f>SUM(G94:G94)</f>
        <v>0</v>
      </c>
      <c r="H93" s="537">
        <f>SUM(E93+F93-G93)</f>
        <v>509500</v>
      </c>
    </row>
    <row r="94" spans="1:8" s="110" customFormat="1" ht="24" customHeight="1" x14ac:dyDescent="0.25">
      <c r="A94" s="128"/>
      <c r="B94" s="145"/>
      <c r="C94" s="146">
        <v>4600</v>
      </c>
      <c r="D94" s="154" t="s">
        <v>190</v>
      </c>
      <c r="E94" s="136">
        <v>0</v>
      </c>
      <c r="F94" s="136">
        <v>9500</v>
      </c>
      <c r="G94" s="136"/>
      <c r="H94" s="136">
        <f t="shared" ref="H94:H95" si="17">SUM(E94+F94-G94)</f>
        <v>9500</v>
      </c>
    </row>
    <row r="95" spans="1:8" s="110" customFormat="1" ht="11.25" customHeight="1" x14ac:dyDescent="0.25">
      <c r="A95" s="128"/>
      <c r="B95" s="131">
        <v>80134</v>
      </c>
      <c r="C95" s="122"/>
      <c r="D95" s="166" t="s">
        <v>197</v>
      </c>
      <c r="E95" s="133">
        <v>18345775.66</v>
      </c>
      <c r="F95" s="142">
        <f>SUM(F96)</f>
        <v>0</v>
      </c>
      <c r="G95" s="142">
        <f>SUM(G96)</f>
        <v>269500</v>
      </c>
      <c r="H95" s="133">
        <f t="shared" si="17"/>
        <v>18076275.66</v>
      </c>
    </row>
    <row r="96" spans="1:8" s="110" customFormat="1" ht="11.25" customHeight="1" x14ac:dyDescent="0.25">
      <c r="A96" s="128"/>
      <c r="B96" s="131"/>
      <c r="C96" s="122"/>
      <c r="D96" s="541" t="s">
        <v>73</v>
      </c>
      <c r="E96" s="537">
        <v>500000</v>
      </c>
      <c r="F96" s="537">
        <f>SUM(F97:F97)</f>
        <v>0</v>
      </c>
      <c r="G96" s="537">
        <f>SUM(G97:G97)</f>
        <v>269500</v>
      </c>
      <c r="H96" s="537">
        <f>SUM(E96+F96-G96)</f>
        <v>230500</v>
      </c>
    </row>
    <row r="97" spans="1:8" s="110" customFormat="1" ht="11.25" customHeight="1" x14ac:dyDescent="0.25">
      <c r="A97" s="128"/>
      <c r="B97" s="131"/>
      <c r="C97" s="145">
        <v>4270</v>
      </c>
      <c r="D97" s="152" t="s">
        <v>198</v>
      </c>
      <c r="E97" s="136">
        <v>500000</v>
      </c>
      <c r="F97" s="136"/>
      <c r="G97" s="136">
        <v>269500</v>
      </c>
      <c r="H97" s="136">
        <f t="shared" ref="H97" si="18">SUM(E97+F97-G97)</f>
        <v>230500</v>
      </c>
    </row>
    <row r="98" spans="1:8" s="110" customFormat="1" ht="11.25" customHeight="1" x14ac:dyDescent="0.25">
      <c r="A98" s="128"/>
      <c r="B98" s="131">
        <v>80195</v>
      </c>
      <c r="C98" s="122"/>
      <c r="D98" s="132" t="s">
        <v>72</v>
      </c>
      <c r="E98" s="133">
        <v>4637422.68</v>
      </c>
      <c r="F98" s="142">
        <f>SUM(F99,F107)</f>
        <v>1100897.42</v>
      </c>
      <c r="G98" s="142">
        <f>SUM(G99,G107)</f>
        <v>0</v>
      </c>
      <c r="H98" s="133">
        <f>SUM(E98+F98-G98)</f>
        <v>5738320.0999999996</v>
      </c>
    </row>
    <row r="99" spans="1:8" s="110" customFormat="1" ht="11.25" customHeight="1" x14ac:dyDescent="0.25">
      <c r="A99" s="128"/>
      <c r="B99" s="131"/>
      <c r="C99" s="122"/>
      <c r="D99" s="548" t="s">
        <v>199</v>
      </c>
      <c r="E99" s="537">
        <v>0</v>
      </c>
      <c r="F99" s="537">
        <f>SUM(F100:F106)</f>
        <v>707170.03999999992</v>
      </c>
      <c r="G99" s="537">
        <f t="shared" ref="G99" si="19">SUM(G100:G106)</f>
        <v>0</v>
      </c>
      <c r="H99" s="537">
        <f t="shared" ref="H99:H123" si="20">SUM(E99+F99-G99)</f>
        <v>707170.03999999992</v>
      </c>
    </row>
    <row r="100" spans="1:8" s="110" customFormat="1" ht="11.25" customHeight="1" x14ac:dyDescent="0.25">
      <c r="A100" s="128"/>
      <c r="B100" s="131"/>
      <c r="C100" s="148">
        <v>4110</v>
      </c>
      <c r="D100" s="170" t="s">
        <v>200</v>
      </c>
      <c r="E100" s="136">
        <v>0</v>
      </c>
      <c r="F100" s="136">
        <v>105714.04</v>
      </c>
      <c r="G100" s="136"/>
      <c r="H100" s="136">
        <f t="shared" si="20"/>
        <v>105714.04</v>
      </c>
    </row>
    <row r="101" spans="1:8" s="110" customFormat="1" ht="11.25" customHeight="1" x14ac:dyDescent="0.25">
      <c r="A101" s="128"/>
      <c r="B101" s="131"/>
      <c r="C101" s="148">
        <v>4120</v>
      </c>
      <c r="D101" s="170" t="s">
        <v>76</v>
      </c>
      <c r="E101" s="136">
        <v>0</v>
      </c>
      <c r="F101" s="136">
        <v>17621.89</v>
      </c>
      <c r="G101" s="136"/>
      <c r="H101" s="136">
        <f t="shared" si="20"/>
        <v>17621.89</v>
      </c>
    </row>
    <row r="102" spans="1:8" s="110" customFormat="1" ht="11.25" customHeight="1" x14ac:dyDescent="0.25">
      <c r="A102" s="128"/>
      <c r="B102" s="131"/>
      <c r="C102" s="148">
        <v>4170</v>
      </c>
      <c r="D102" s="170" t="s">
        <v>186</v>
      </c>
      <c r="E102" s="136">
        <v>0</v>
      </c>
      <c r="F102" s="136">
        <v>453798.22</v>
      </c>
      <c r="G102" s="136"/>
      <c r="H102" s="136">
        <f t="shared" si="20"/>
        <v>453798.22</v>
      </c>
    </row>
    <row r="103" spans="1:8" s="110" customFormat="1" ht="11.25" customHeight="1" x14ac:dyDescent="0.25">
      <c r="A103" s="128"/>
      <c r="B103" s="131"/>
      <c r="C103" s="148">
        <v>4210</v>
      </c>
      <c r="D103" s="170" t="s">
        <v>201</v>
      </c>
      <c r="E103" s="136">
        <v>0</v>
      </c>
      <c r="F103" s="136">
        <v>1380.04</v>
      </c>
      <c r="G103" s="136"/>
      <c r="H103" s="136">
        <f t="shared" si="20"/>
        <v>1380.04</v>
      </c>
    </row>
    <row r="104" spans="1:8" s="110" customFormat="1" ht="11.25" customHeight="1" x14ac:dyDescent="0.25">
      <c r="A104" s="128"/>
      <c r="B104" s="131"/>
      <c r="C104" s="148">
        <v>4240</v>
      </c>
      <c r="D104" s="170" t="s">
        <v>202</v>
      </c>
      <c r="E104" s="136">
        <v>0</v>
      </c>
      <c r="F104" s="136">
        <v>24073.45</v>
      </c>
      <c r="G104" s="136"/>
      <c r="H104" s="136">
        <f t="shared" si="20"/>
        <v>24073.45</v>
      </c>
    </row>
    <row r="105" spans="1:8" s="110" customFormat="1" ht="11.25" customHeight="1" x14ac:dyDescent="0.25">
      <c r="A105" s="128"/>
      <c r="B105" s="131"/>
      <c r="C105" s="148">
        <v>4300</v>
      </c>
      <c r="D105" s="170" t="s">
        <v>203</v>
      </c>
      <c r="E105" s="136">
        <v>0</v>
      </c>
      <c r="F105" s="136">
        <v>103687.1</v>
      </c>
      <c r="G105" s="136"/>
      <c r="H105" s="136">
        <f t="shared" si="20"/>
        <v>103687.1</v>
      </c>
    </row>
    <row r="106" spans="1:8" s="110" customFormat="1" ht="11.25" customHeight="1" x14ac:dyDescent="0.25">
      <c r="A106" s="128"/>
      <c r="B106" s="131"/>
      <c r="C106" s="148">
        <v>4710</v>
      </c>
      <c r="D106" s="171" t="s">
        <v>195</v>
      </c>
      <c r="E106" s="136">
        <v>0</v>
      </c>
      <c r="F106" s="136">
        <v>895.3</v>
      </c>
      <c r="G106" s="136"/>
      <c r="H106" s="136">
        <f t="shared" si="20"/>
        <v>895.3</v>
      </c>
    </row>
    <row r="107" spans="1:8" s="110" customFormat="1" ht="35.25" customHeight="1" x14ac:dyDescent="0.25">
      <c r="A107" s="128"/>
      <c r="B107" s="131"/>
      <c r="C107" s="172"/>
      <c r="D107" s="549" t="s">
        <v>204</v>
      </c>
      <c r="E107" s="537">
        <v>248487</v>
      </c>
      <c r="F107" s="540">
        <f>SUM(F108:F123)</f>
        <v>393727.38000000006</v>
      </c>
      <c r="G107" s="540">
        <f>SUM(G108:G123)</f>
        <v>0</v>
      </c>
      <c r="H107" s="537">
        <f t="shared" si="20"/>
        <v>642214.38000000012</v>
      </c>
    </row>
    <row r="108" spans="1:8" s="110" customFormat="1" ht="11.25" customHeight="1" x14ac:dyDescent="0.25">
      <c r="A108" s="167"/>
      <c r="B108" s="153"/>
      <c r="C108" s="173">
        <v>4117</v>
      </c>
      <c r="D108" s="174" t="s">
        <v>75</v>
      </c>
      <c r="E108" s="136">
        <v>45386</v>
      </c>
      <c r="F108" s="144">
        <v>51792.27</v>
      </c>
      <c r="G108" s="144"/>
      <c r="H108" s="144">
        <f t="shared" si="20"/>
        <v>97178.26999999999</v>
      </c>
    </row>
    <row r="109" spans="1:8" s="110" customFormat="1" ht="11.25" customHeight="1" x14ac:dyDescent="0.25">
      <c r="A109" s="167"/>
      <c r="B109" s="153"/>
      <c r="C109" s="173">
        <v>4119</v>
      </c>
      <c r="D109" s="174" t="s">
        <v>75</v>
      </c>
      <c r="E109" s="136">
        <v>9614</v>
      </c>
      <c r="F109" s="144">
        <v>10971.02</v>
      </c>
      <c r="G109" s="144"/>
      <c r="H109" s="144">
        <f t="shared" si="20"/>
        <v>20585.02</v>
      </c>
    </row>
    <row r="110" spans="1:8" s="110" customFormat="1" ht="11.25" customHeight="1" x14ac:dyDescent="0.25">
      <c r="A110" s="167"/>
      <c r="B110" s="153"/>
      <c r="C110" s="173">
        <v>4127</v>
      </c>
      <c r="D110" s="174" t="s">
        <v>205</v>
      </c>
      <c r="E110" s="136">
        <v>20630</v>
      </c>
      <c r="F110" s="144">
        <v>22394.2</v>
      </c>
      <c r="G110" s="144"/>
      <c r="H110" s="144">
        <f t="shared" si="20"/>
        <v>43024.2</v>
      </c>
    </row>
    <row r="111" spans="1:8" s="110" customFormat="1" ht="11.25" customHeight="1" x14ac:dyDescent="0.25">
      <c r="A111" s="167"/>
      <c r="B111" s="153"/>
      <c r="C111" s="173">
        <v>4129</v>
      </c>
      <c r="D111" s="174" t="s">
        <v>205</v>
      </c>
      <c r="E111" s="136">
        <v>4370</v>
      </c>
      <c r="F111" s="144">
        <v>4743.72</v>
      </c>
      <c r="G111" s="144"/>
      <c r="H111" s="144">
        <f t="shared" si="20"/>
        <v>9113.7200000000012</v>
      </c>
    </row>
    <row r="112" spans="1:8" s="110" customFormat="1" ht="11.25" customHeight="1" x14ac:dyDescent="0.25">
      <c r="A112" s="167"/>
      <c r="B112" s="153"/>
      <c r="C112" s="173">
        <v>4177</v>
      </c>
      <c r="D112" s="174" t="s">
        <v>186</v>
      </c>
      <c r="E112" s="136">
        <v>120881</v>
      </c>
      <c r="F112" s="144">
        <v>112146</v>
      </c>
      <c r="G112" s="144"/>
      <c r="H112" s="144">
        <f t="shared" si="20"/>
        <v>233027</v>
      </c>
    </row>
    <row r="113" spans="1:8" s="110" customFormat="1" ht="11.25" customHeight="1" x14ac:dyDescent="0.25">
      <c r="A113" s="167"/>
      <c r="B113" s="153"/>
      <c r="C113" s="173">
        <v>4179</v>
      </c>
      <c r="D113" s="174" t="s">
        <v>186</v>
      </c>
      <c r="E113" s="136">
        <v>25606</v>
      </c>
      <c r="F113" s="144">
        <v>23755.599999999999</v>
      </c>
      <c r="G113" s="144"/>
      <c r="H113" s="144">
        <f t="shared" si="20"/>
        <v>49361.599999999999</v>
      </c>
    </row>
    <row r="114" spans="1:8" s="110" customFormat="1" ht="11.25" customHeight="1" x14ac:dyDescent="0.25">
      <c r="A114" s="167"/>
      <c r="B114" s="153"/>
      <c r="C114" s="148">
        <v>4217</v>
      </c>
      <c r="D114" s="175" t="s">
        <v>179</v>
      </c>
      <c r="E114" s="136">
        <v>0</v>
      </c>
      <c r="F114" s="144">
        <v>6845.22</v>
      </c>
      <c r="G114" s="144"/>
      <c r="H114" s="144">
        <f t="shared" si="20"/>
        <v>6845.22</v>
      </c>
    </row>
    <row r="115" spans="1:8" s="110" customFormat="1" ht="11.25" customHeight="1" x14ac:dyDescent="0.25">
      <c r="A115" s="176"/>
      <c r="B115" s="177"/>
      <c r="C115" s="178">
        <v>4219</v>
      </c>
      <c r="D115" s="179" t="s">
        <v>179</v>
      </c>
      <c r="E115" s="133">
        <v>0</v>
      </c>
      <c r="F115" s="142">
        <v>1450</v>
      </c>
      <c r="G115" s="142"/>
      <c r="H115" s="142">
        <f t="shared" si="20"/>
        <v>1450</v>
      </c>
    </row>
    <row r="116" spans="1:8" s="110" customFormat="1" ht="11.25" customHeight="1" x14ac:dyDescent="0.25">
      <c r="A116" s="167"/>
      <c r="B116" s="153"/>
      <c r="C116" s="148">
        <v>4227</v>
      </c>
      <c r="D116" s="175" t="s">
        <v>206</v>
      </c>
      <c r="E116" s="136">
        <v>0</v>
      </c>
      <c r="F116" s="144">
        <v>8252</v>
      </c>
      <c r="G116" s="144"/>
      <c r="H116" s="144">
        <f t="shared" si="20"/>
        <v>8252</v>
      </c>
    </row>
    <row r="117" spans="1:8" s="110" customFormat="1" ht="11.25" customHeight="1" x14ac:dyDescent="0.25">
      <c r="A117" s="167"/>
      <c r="B117" s="153"/>
      <c r="C117" s="148">
        <v>4229</v>
      </c>
      <c r="D117" s="175" t="s">
        <v>206</v>
      </c>
      <c r="E117" s="136">
        <v>0</v>
      </c>
      <c r="F117" s="144">
        <v>1748</v>
      </c>
      <c r="G117" s="144"/>
      <c r="H117" s="144">
        <f t="shared" si="20"/>
        <v>1748</v>
      </c>
    </row>
    <row r="118" spans="1:8" s="110" customFormat="1" ht="11.25" customHeight="1" x14ac:dyDescent="0.25">
      <c r="A118" s="167"/>
      <c r="B118" s="153"/>
      <c r="C118" s="148">
        <v>4247</v>
      </c>
      <c r="D118" s="170" t="s">
        <v>202</v>
      </c>
      <c r="E118" s="136">
        <v>0</v>
      </c>
      <c r="F118" s="144">
        <v>88979.38</v>
      </c>
      <c r="G118" s="144"/>
      <c r="H118" s="144">
        <f t="shared" si="20"/>
        <v>88979.38</v>
      </c>
    </row>
    <row r="119" spans="1:8" s="110" customFormat="1" ht="11.25" customHeight="1" x14ac:dyDescent="0.25">
      <c r="A119" s="167"/>
      <c r="B119" s="153"/>
      <c r="C119" s="148">
        <v>4249</v>
      </c>
      <c r="D119" s="170" t="s">
        <v>202</v>
      </c>
      <c r="E119" s="136">
        <v>0</v>
      </c>
      <c r="F119" s="144">
        <v>18848.27</v>
      </c>
      <c r="G119" s="144"/>
      <c r="H119" s="144">
        <f t="shared" si="20"/>
        <v>18848.27</v>
      </c>
    </row>
    <row r="120" spans="1:8" s="110" customFormat="1" ht="11.25" customHeight="1" x14ac:dyDescent="0.25">
      <c r="A120" s="167"/>
      <c r="B120" s="153"/>
      <c r="C120" s="173">
        <v>4307</v>
      </c>
      <c r="D120" s="174" t="s">
        <v>71</v>
      </c>
      <c r="E120" s="136">
        <v>16504</v>
      </c>
      <c r="F120" s="144">
        <v>33009.89</v>
      </c>
      <c r="G120" s="144"/>
      <c r="H120" s="144">
        <f t="shared" si="20"/>
        <v>49513.89</v>
      </c>
    </row>
    <row r="121" spans="1:8" s="110" customFormat="1" ht="11.25" customHeight="1" x14ac:dyDescent="0.25">
      <c r="A121" s="167"/>
      <c r="B121" s="153"/>
      <c r="C121" s="173">
        <v>4309</v>
      </c>
      <c r="D121" s="174" t="s">
        <v>71</v>
      </c>
      <c r="E121" s="136">
        <v>3496</v>
      </c>
      <c r="F121" s="144">
        <v>6992.4</v>
      </c>
      <c r="G121" s="144"/>
      <c r="H121" s="144">
        <f t="shared" si="20"/>
        <v>10488.4</v>
      </c>
    </row>
    <row r="122" spans="1:8" s="110" customFormat="1" ht="11.25" customHeight="1" x14ac:dyDescent="0.25">
      <c r="A122" s="167"/>
      <c r="B122" s="153"/>
      <c r="C122" s="180">
        <v>4717</v>
      </c>
      <c r="D122" s="181" t="s">
        <v>195</v>
      </c>
      <c r="E122" s="136">
        <v>1650</v>
      </c>
      <c r="F122" s="144">
        <v>1484.87</v>
      </c>
      <c r="G122" s="144"/>
      <c r="H122" s="144">
        <f t="shared" si="20"/>
        <v>3134.87</v>
      </c>
    </row>
    <row r="123" spans="1:8" s="110" customFormat="1" ht="11.25" customHeight="1" x14ac:dyDescent="0.25">
      <c r="A123" s="167"/>
      <c r="B123" s="153"/>
      <c r="C123" s="180">
        <v>4719</v>
      </c>
      <c r="D123" s="181" t="s">
        <v>195</v>
      </c>
      <c r="E123" s="136">
        <v>350</v>
      </c>
      <c r="F123" s="144">
        <v>314.54000000000002</v>
      </c>
      <c r="G123" s="144"/>
      <c r="H123" s="144">
        <f t="shared" si="20"/>
        <v>664.54</v>
      </c>
    </row>
    <row r="124" spans="1:8" s="110" customFormat="1" ht="3" customHeight="1" x14ac:dyDescent="0.25">
      <c r="A124" s="182"/>
      <c r="B124" s="183"/>
      <c r="C124" s="184"/>
      <c r="D124" s="185"/>
      <c r="E124" s="133"/>
      <c r="F124" s="133"/>
      <c r="G124" s="133"/>
      <c r="H124" s="133"/>
    </row>
    <row r="125" spans="1:8" s="110" customFormat="1" ht="12.75" x14ac:dyDescent="0.25">
      <c r="A125" s="186"/>
    </row>
    <row r="126" spans="1:8" x14ac:dyDescent="0.3">
      <c r="B126" s="96"/>
    </row>
  </sheetData>
  <pageMargins left="0.27559055118110237" right="0.11811023622047245" top="0.74803149606299213" bottom="0.62992125984251968" header="0.31496062992125984" footer="0.31496062992125984"/>
  <pageSetup paperSize="9" scale="95" orientation="portrait" r:id="rId1"/>
  <headerFooter>
    <oddFooter>&amp;C&amp;"Arial,Normalny"&amp;8&amp;P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757B7-65A4-48DA-A742-536E44B52807}">
  <sheetPr>
    <tabColor rgb="FF66CCFF"/>
  </sheetPr>
  <dimension ref="A1:W38"/>
  <sheetViews>
    <sheetView zoomScaleNormal="100" workbookViewId="0">
      <pane ySplit="20" topLeftCell="A21" activePane="bottomLeft" state="frozen"/>
      <selection pane="bottomLeft"/>
    </sheetView>
  </sheetViews>
  <sheetFormatPr defaultRowHeight="12.75" x14ac:dyDescent="0.25"/>
  <cols>
    <col min="1" max="1" width="4.140625" style="296" customWidth="1"/>
    <col min="2" max="2" width="6.140625" style="296" customWidth="1"/>
    <col min="3" max="3" width="4.85546875" style="219" hidden="1" customWidth="1"/>
    <col min="4" max="4" width="54.140625" style="94" customWidth="1"/>
    <col min="5" max="5" width="11" style="94" customWidth="1"/>
    <col min="6" max="6" width="10.7109375" style="94" customWidth="1"/>
    <col min="7" max="8" width="12" style="192" customWidth="1"/>
    <col min="9" max="9" width="12.140625" style="192" customWidth="1"/>
    <col min="10" max="10" width="12" style="192" customWidth="1"/>
    <col min="11" max="11" width="11.85546875" style="192" customWidth="1"/>
    <col min="12" max="12" width="11.85546875" style="192" hidden="1" customWidth="1"/>
    <col min="13" max="13" width="10.85546875" style="192" hidden="1" customWidth="1"/>
    <col min="14" max="14" width="11.140625" style="192" hidden="1" customWidth="1"/>
    <col min="15" max="15" width="10.28515625" style="192" hidden="1" customWidth="1"/>
    <col min="16" max="16" width="9.28515625" style="192" hidden="1" customWidth="1"/>
    <col min="17" max="17" width="11.140625" style="192" customWidth="1"/>
    <col min="18" max="18" width="14.85546875" style="101" customWidth="1"/>
    <col min="19" max="19" width="9.140625" style="94" customWidth="1"/>
    <col min="20" max="20" width="13" style="94" customWidth="1"/>
    <col min="21" max="21" width="10.42578125" style="94" customWidth="1"/>
    <col min="22" max="22" width="10.140625" style="94" customWidth="1"/>
    <col min="23" max="264" width="9.140625" style="94"/>
    <col min="265" max="265" width="4.140625" style="94" customWidth="1"/>
    <col min="266" max="266" width="5.5703125" style="94" customWidth="1"/>
    <col min="267" max="267" width="59.5703125" style="94" customWidth="1"/>
    <col min="268" max="269" width="11.28515625" style="94" customWidth="1"/>
    <col min="270" max="270" width="10.5703125" style="94" customWidth="1"/>
    <col min="271" max="271" width="10.42578125" style="94" customWidth="1"/>
    <col min="272" max="272" width="10.7109375" style="94" customWidth="1"/>
    <col min="273" max="273" width="9" style="94" customWidth="1"/>
    <col min="274" max="274" width="11.5703125" style="94" customWidth="1"/>
    <col min="275" max="275" width="9.140625" style="94"/>
    <col min="276" max="276" width="13" style="94" customWidth="1"/>
    <col min="277" max="520" width="9.140625" style="94"/>
    <col min="521" max="521" width="4.140625" style="94" customWidth="1"/>
    <col min="522" max="522" width="5.5703125" style="94" customWidth="1"/>
    <col min="523" max="523" width="59.5703125" style="94" customWidth="1"/>
    <col min="524" max="525" width="11.28515625" style="94" customWidth="1"/>
    <col min="526" max="526" width="10.5703125" style="94" customWidth="1"/>
    <col min="527" max="527" width="10.42578125" style="94" customWidth="1"/>
    <col min="528" max="528" width="10.7109375" style="94" customWidth="1"/>
    <col min="529" max="529" width="9" style="94" customWidth="1"/>
    <col min="530" max="530" width="11.5703125" style="94" customWidth="1"/>
    <col min="531" max="531" width="9.140625" style="94"/>
    <col min="532" max="532" width="13" style="94" customWidth="1"/>
    <col min="533" max="776" width="9.140625" style="94"/>
    <col min="777" max="777" width="4.140625" style="94" customWidth="1"/>
    <col min="778" max="778" width="5.5703125" style="94" customWidth="1"/>
    <col min="779" max="779" width="59.5703125" style="94" customWidth="1"/>
    <col min="780" max="781" width="11.28515625" style="94" customWidth="1"/>
    <col min="782" max="782" width="10.5703125" style="94" customWidth="1"/>
    <col min="783" max="783" width="10.42578125" style="94" customWidth="1"/>
    <col min="784" max="784" width="10.7109375" style="94" customWidth="1"/>
    <col min="785" max="785" width="9" style="94" customWidth="1"/>
    <col min="786" max="786" width="11.5703125" style="94" customWidth="1"/>
    <col min="787" max="787" width="9.140625" style="94"/>
    <col min="788" max="788" width="13" style="94" customWidth="1"/>
    <col min="789" max="1032" width="9.140625" style="94"/>
    <col min="1033" max="1033" width="4.140625" style="94" customWidth="1"/>
    <col min="1034" max="1034" width="5.5703125" style="94" customWidth="1"/>
    <col min="1035" max="1035" width="59.5703125" style="94" customWidth="1"/>
    <col min="1036" max="1037" width="11.28515625" style="94" customWidth="1"/>
    <col min="1038" max="1038" width="10.5703125" style="94" customWidth="1"/>
    <col min="1039" max="1039" width="10.42578125" style="94" customWidth="1"/>
    <col min="1040" max="1040" width="10.7109375" style="94" customWidth="1"/>
    <col min="1041" max="1041" width="9" style="94" customWidth="1"/>
    <col min="1042" max="1042" width="11.5703125" style="94" customWidth="1"/>
    <col min="1043" max="1043" width="9.140625" style="94"/>
    <col min="1044" max="1044" width="13" style="94" customWidth="1"/>
    <col min="1045" max="1288" width="9.140625" style="94"/>
    <col min="1289" max="1289" width="4.140625" style="94" customWidth="1"/>
    <col min="1290" max="1290" width="5.5703125" style="94" customWidth="1"/>
    <col min="1291" max="1291" width="59.5703125" style="94" customWidth="1"/>
    <col min="1292" max="1293" width="11.28515625" style="94" customWidth="1"/>
    <col min="1294" max="1294" width="10.5703125" style="94" customWidth="1"/>
    <col min="1295" max="1295" width="10.42578125" style="94" customWidth="1"/>
    <col min="1296" max="1296" width="10.7109375" style="94" customWidth="1"/>
    <col min="1297" max="1297" width="9" style="94" customWidth="1"/>
    <col min="1298" max="1298" width="11.5703125" style="94" customWidth="1"/>
    <col min="1299" max="1299" width="9.140625" style="94"/>
    <col min="1300" max="1300" width="13" style="94" customWidth="1"/>
    <col min="1301" max="1544" width="9.140625" style="94"/>
    <col min="1545" max="1545" width="4.140625" style="94" customWidth="1"/>
    <col min="1546" max="1546" width="5.5703125" style="94" customWidth="1"/>
    <col min="1547" max="1547" width="59.5703125" style="94" customWidth="1"/>
    <col min="1548" max="1549" width="11.28515625" style="94" customWidth="1"/>
    <col min="1550" max="1550" width="10.5703125" style="94" customWidth="1"/>
    <col min="1551" max="1551" width="10.42578125" style="94" customWidth="1"/>
    <col min="1552" max="1552" width="10.7109375" style="94" customWidth="1"/>
    <col min="1553" max="1553" width="9" style="94" customWidth="1"/>
    <col min="1554" max="1554" width="11.5703125" style="94" customWidth="1"/>
    <col min="1555" max="1555" width="9.140625" style="94"/>
    <col min="1556" max="1556" width="13" style="94" customWidth="1"/>
    <col min="1557" max="1800" width="9.140625" style="94"/>
    <col min="1801" max="1801" width="4.140625" style="94" customWidth="1"/>
    <col min="1802" max="1802" width="5.5703125" style="94" customWidth="1"/>
    <col min="1803" max="1803" width="59.5703125" style="94" customWidth="1"/>
    <col min="1804" max="1805" width="11.28515625" style="94" customWidth="1"/>
    <col min="1806" max="1806" width="10.5703125" style="94" customWidth="1"/>
    <col min="1807" max="1807" width="10.42578125" style="94" customWidth="1"/>
    <col min="1808" max="1808" width="10.7109375" style="94" customWidth="1"/>
    <col min="1809" max="1809" width="9" style="94" customWidth="1"/>
    <col min="1810" max="1810" width="11.5703125" style="94" customWidth="1"/>
    <col min="1811" max="1811" width="9.140625" style="94"/>
    <col min="1812" max="1812" width="13" style="94" customWidth="1"/>
    <col min="1813" max="2056" width="9.140625" style="94"/>
    <col min="2057" max="2057" width="4.140625" style="94" customWidth="1"/>
    <col min="2058" max="2058" width="5.5703125" style="94" customWidth="1"/>
    <col min="2059" max="2059" width="59.5703125" style="94" customWidth="1"/>
    <col min="2060" max="2061" width="11.28515625" style="94" customWidth="1"/>
    <col min="2062" max="2062" width="10.5703125" style="94" customWidth="1"/>
    <col min="2063" max="2063" width="10.42578125" style="94" customWidth="1"/>
    <col min="2064" max="2064" width="10.7109375" style="94" customWidth="1"/>
    <col min="2065" max="2065" width="9" style="94" customWidth="1"/>
    <col min="2066" max="2066" width="11.5703125" style="94" customWidth="1"/>
    <col min="2067" max="2067" width="9.140625" style="94"/>
    <col min="2068" max="2068" width="13" style="94" customWidth="1"/>
    <col min="2069" max="2312" width="9.140625" style="94"/>
    <col min="2313" max="2313" width="4.140625" style="94" customWidth="1"/>
    <col min="2314" max="2314" width="5.5703125" style="94" customWidth="1"/>
    <col min="2315" max="2315" width="59.5703125" style="94" customWidth="1"/>
    <col min="2316" max="2317" width="11.28515625" style="94" customWidth="1"/>
    <col min="2318" max="2318" width="10.5703125" style="94" customWidth="1"/>
    <col min="2319" max="2319" width="10.42578125" style="94" customWidth="1"/>
    <col min="2320" max="2320" width="10.7109375" style="94" customWidth="1"/>
    <col min="2321" max="2321" width="9" style="94" customWidth="1"/>
    <col min="2322" max="2322" width="11.5703125" style="94" customWidth="1"/>
    <col min="2323" max="2323" width="9.140625" style="94"/>
    <col min="2324" max="2324" width="13" style="94" customWidth="1"/>
    <col min="2325" max="2568" width="9.140625" style="94"/>
    <col min="2569" max="2569" width="4.140625" style="94" customWidth="1"/>
    <col min="2570" max="2570" width="5.5703125" style="94" customWidth="1"/>
    <col min="2571" max="2571" width="59.5703125" style="94" customWidth="1"/>
    <col min="2572" max="2573" width="11.28515625" style="94" customWidth="1"/>
    <col min="2574" max="2574" width="10.5703125" style="94" customWidth="1"/>
    <col min="2575" max="2575" width="10.42578125" style="94" customWidth="1"/>
    <col min="2576" max="2576" width="10.7109375" style="94" customWidth="1"/>
    <col min="2577" max="2577" width="9" style="94" customWidth="1"/>
    <col min="2578" max="2578" width="11.5703125" style="94" customWidth="1"/>
    <col min="2579" max="2579" width="9.140625" style="94"/>
    <col min="2580" max="2580" width="13" style="94" customWidth="1"/>
    <col min="2581" max="2824" width="9.140625" style="94"/>
    <col min="2825" max="2825" width="4.140625" style="94" customWidth="1"/>
    <col min="2826" max="2826" width="5.5703125" style="94" customWidth="1"/>
    <col min="2827" max="2827" width="59.5703125" style="94" customWidth="1"/>
    <col min="2828" max="2829" width="11.28515625" style="94" customWidth="1"/>
    <col min="2830" max="2830" width="10.5703125" style="94" customWidth="1"/>
    <col min="2831" max="2831" width="10.42578125" style="94" customWidth="1"/>
    <col min="2832" max="2832" width="10.7109375" style="94" customWidth="1"/>
    <col min="2833" max="2833" width="9" style="94" customWidth="1"/>
    <col min="2834" max="2834" width="11.5703125" style="94" customWidth="1"/>
    <col min="2835" max="2835" width="9.140625" style="94"/>
    <col min="2836" max="2836" width="13" style="94" customWidth="1"/>
    <col min="2837" max="3080" width="9.140625" style="94"/>
    <col min="3081" max="3081" width="4.140625" style="94" customWidth="1"/>
    <col min="3082" max="3082" width="5.5703125" style="94" customWidth="1"/>
    <col min="3083" max="3083" width="59.5703125" style="94" customWidth="1"/>
    <col min="3084" max="3085" width="11.28515625" style="94" customWidth="1"/>
    <col min="3086" max="3086" width="10.5703125" style="94" customWidth="1"/>
    <col min="3087" max="3087" width="10.42578125" style="94" customWidth="1"/>
    <col min="3088" max="3088" width="10.7109375" style="94" customWidth="1"/>
    <col min="3089" max="3089" width="9" style="94" customWidth="1"/>
    <col min="3090" max="3090" width="11.5703125" style="94" customWidth="1"/>
    <col min="3091" max="3091" width="9.140625" style="94"/>
    <col min="3092" max="3092" width="13" style="94" customWidth="1"/>
    <col min="3093" max="3336" width="9.140625" style="94"/>
    <col min="3337" max="3337" width="4.140625" style="94" customWidth="1"/>
    <col min="3338" max="3338" width="5.5703125" style="94" customWidth="1"/>
    <col min="3339" max="3339" width="59.5703125" style="94" customWidth="1"/>
    <col min="3340" max="3341" width="11.28515625" style="94" customWidth="1"/>
    <col min="3342" max="3342" width="10.5703125" style="94" customWidth="1"/>
    <col min="3343" max="3343" width="10.42578125" style="94" customWidth="1"/>
    <col min="3344" max="3344" width="10.7109375" style="94" customWidth="1"/>
    <col min="3345" max="3345" width="9" style="94" customWidth="1"/>
    <col min="3346" max="3346" width="11.5703125" style="94" customWidth="1"/>
    <col min="3347" max="3347" width="9.140625" style="94"/>
    <col min="3348" max="3348" width="13" style="94" customWidth="1"/>
    <col min="3349" max="3592" width="9.140625" style="94"/>
    <col min="3593" max="3593" width="4.140625" style="94" customWidth="1"/>
    <col min="3594" max="3594" width="5.5703125" style="94" customWidth="1"/>
    <col min="3595" max="3595" width="59.5703125" style="94" customWidth="1"/>
    <col min="3596" max="3597" width="11.28515625" style="94" customWidth="1"/>
    <col min="3598" max="3598" width="10.5703125" style="94" customWidth="1"/>
    <col min="3599" max="3599" width="10.42578125" style="94" customWidth="1"/>
    <col min="3600" max="3600" width="10.7109375" style="94" customWidth="1"/>
    <col min="3601" max="3601" width="9" style="94" customWidth="1"/>
    <col min="3602" max="3602" width="11.5703125" style="94" customWidth="1"/>
    <col min="3603" max="3603" width="9.140625" style="94"/>
    <col min="3604" max="3604" width="13" style="94" customWidth="1"/>
    <col min="3605" max="3848" width="9.140625" style="94"/>
    <col min="3849" max="3849" width="4.140625" style="94" customWidth="1"/>
    <col min="3850" max="3850" width="5.5703125" style="94" customWidth="1"/>
    <col min="3851" max="3851" width="59.5703125" style="94" customWidth="1"/>
    <col min="3852" max="3853" width="11.28515625" style="94" customWidth="1"/>
    <col min="3854" max="3854" width="10.5703125" style="94" customWidth="1"/>
    <col min="3855" max="3855" width="10.42578125" style="94" customWidth="1"/>
    <col min="3856" max="3856" width="10.7109375" style="94" customWidth="1"/>
    <col min="3857" max="3857" width="9" style="94" customWidth="1"/>
    <col min="3858" max="3858" width="11.5703125" style="94" customWidth="1"/>
    <col min="3859" max="3859" width="9.140625" style="94"/>
    <col min="3860" max="3860" width="13" style="94" customWidth="1"/>
    <col min="3861" max="4104" width="9.140625" style="94"/>
    <col min="4105" max="4105" width="4.140625" style="94" customWidth="1"/>
    <col min="4106" max="4106" width="5.5703125" style="94" customWidth="1"/>
    <col min="4107" max="4107" width="59.5703125" style="94" customWidth="1"/>
    <col min="4108" max="4109" width="11.28515625" style="94" customWidth="1"/>
    <col min="4110" max="4110" width="10.5703125" style="94" customWidth="1"/>
    <col min="4111" max="4111" width="10.42578125" style="94" customWidth="1"/>
    <col min="4112" max="4112" width="10.7109375" style="94" customWidth="1"/>
    <col min="4113" max="4113" width="9" style="94" customWidth="1"/>
    <col min="4114" max="4114" width="11.5703125" style="94" customWidth="1"/>
    <col min="4115" max="4115" width="9.140625" style="94"/>
    <col min="4116" max="4116" width="13" style="94" customWidth="1"/>
    <col min="4117" max="4360" width="9.140625" style="94"/>
    <col min="4361" max="4361" width="4.140625" style="94" customWidth="1"/>
    <col min="4362" max="4362" width="5.5703125" style="94" customWidth="1"/>
    <col min="4363" max="4363" width="59.5703125" style="94" customWidth="1"/>
    <col min="4364" max="4365" width="11.28515625" style="94" customWidth="1"/>
    <col min="4366" max="4366" width="10.5703125" style="94" customWidth="1"/>
    <col min="4367" max="4367" width="10.42578125" style="94" customWidth="1"/>
    <col min="4368" max="4368" width="10.7109375" style="94" customWidth="1"/>
    <col min="4369" max="4369" width="9" style="94" customWidth="1"/>
    <col min="4370" max="4370" width="11.5703125" style="94" customWidth="1"/>
    <col min="4371" max="4371" width="9.140625" style="94"/>
    <col min="4372" max="4372" width="13" style="94" customWidth="1"/>
    <col min="4373" max="4616" width="9.140625" style="94"/>
    <col min="4617" max="4617" width="4.140625" style="94" customWidth="1"/>
    <col min="4618" max="4618" width="5.5703125" style="94" customWidth="1"/>
    <col min="4619" max="4619" width="59.5703125" style="94" customWidth="1"/>
    <col min="4620" max="4621" width="11.28515625" style="94" customWidth="1"/>
    <col min="4622" max="4622" width="10.5703125" style="94" customWidth="1"/>
    <col min="4623" max="4623" width="10.42578125" style="94" customWidth="1"/>
    <col min="4624" max="4624" width="10.7109375" style="94" customWidth="1"/>
    <col min="4625" max="4625" width="9" style="94" customWidth="1"/>
    <col min="4626" max="4626" width="11.5703125" style="94" customWidth="1"/>
    <col min="4627" max="4627" width="9.140625" style="94"/>
    <col min="4628" max="4628" width="13" style="94" customWidth="1"/>
    <col min="4629" max="4872" width="9.140625" style="94"/>
    <col min="4873" max="4873" width="4.140625" style="94" customWidth="1"/>
    <col min="4874" max="4874" width="5.5703125" style="94" customWidth="1"/>
    <col min="4875" max="4875" width="59.5703125" style="94" customWidth="1"/>
    <col min="4876" max="4877" width="11.28515625" style="94" customWidth="1"/>
    <col min="4878" max="4878" width="10.5703125" style="94" customWidth="1"/>
    <col min="4879" max="4879" width="10.42578125" style="94" customWidth="1"/>
    <col min="4880" max="4880" width="10.7109375" style="94" customWidth="1"/>
    <col min="4881" max="4881" width="9" style="94" customWidth="1"/>
    <col min="4882" max="4882" width="11.5703125" style="94" customWidth="1"/>
    <col min="4883" max="4883" width="9.140625" style="94"/>
    <col min="4884" max="4884" width="13" style="94" customWidth="1"/>
    <col min="4885" max="5128" width="9.140625" style="94"/>
    <col min="5129" max="5129" width="4.140625" style="94" customWidth="1"/>
    <col min="5130" max="5130" width="5.5703125" style="94" customWidth="1"/>
    <col min="5131" max="5131" width="59.5703125" style="94" customWidth="1"/>
    <col min="5132" max="5133" width="11.28515625" style="94" customWidth="1"/>
    <col min="5134" max="5134" width="10.5703125" style="94" customWidth="1"/>
    <col min="5135" max="5135" width="10.42578125" style="94" customWidth="1"/>
    <col min="5136" max="5136" width="10.7109375" style="94" customWidth="1"/>
    <col min="5137" max="5137" width="9" style="94" customWidth="1"/>
    <col min="5138" max="5138" width="11.5703125" style="94" customWidth="1"/>
    <col min="5139" max="5139" width="9.140625" style="94"/>
    <col min="5140" max="5140" width="13" style="94" customWidth="1"/>
    <col min="5141" max="5384" width="9.140625" style="94"/>
    <col min="5385" max="5385" width="4.140625" style="94" customWidth="1"/>
    <col min="5386" max="5386" width="5.5703125" style="94" customWidth="1"/>
    <col min="5387" max="5387" width="59.5703125" style="94" customWidth="1"/>
    <col min="5388" max="5389" width="11.28515625" style="94" customWidth="1"/>
    <col min="5390" max="5390" width="10.5703125" style="94" customWidth="1"/>
    <col min="5391" max="5391" width="10.42578125" style="94" customWidth="1"/>
    <col min="5392" max="5392" width="10.7109375" style="94" customWidth="1"/>
    <col min="5393" max="5393" width="9" style="94" customWidth="1"/>
    <col min="5394" max="5394" width="11.5703125" style="94" customWidth="1"/>
    <col min="5395" max="5395" width="9.140625" style="94"/>
    <col min="5396" max="5396" width="13" style="94" customWidth="1"/>
    <col min="5397" max="5640" width="9.140625" style="94"/>
    <col min="5641" max="5641" width="4.140625" style="94" customWidth="1"/>
    <col min="5642" max="5642" width="5.5703125" style="94" customWidth="1"/>
    <col min="5643" max="5643" width="59.5703125" style="94" customWidth="1"/>
    <col min="5644" max="5645" width="11.28515625" style="94" customWidth="1"/>
    <col min="5646" max="5646" width="10.5703125" style="94" customWidth="1"/>
    <col min="5647" max="5647" width="10.42578125" style="94" customWidth="1"/>
    <col min="5648" max="5648" width="10.7109375" style="94" customWidth="1"/>
    <col min="5649" max="5649" width="9" style="94" customWidth="1"/>
    <col min="5650" max="5650" width="11.5703125" style="94" customWidth="1"/>
    <col min="5651" max="5651" width="9.140625" style="94"/>
    <col min="5652" max="5652" width="13" style="94" customWidth="1"/>
    <col min="5653" max="5896" width="9.140625" style="94"/>
    <col min="5897" max="5897" width="4.140625" style="94" customWidth="1"/>
    <col min="5898" max="5898" width="5.5703125" style="94" customWidth="1"/>
    <col min="5899" max="5899" width="59.5703125" style="94" customWidth="1"/>
    <col min="5900" max="5901" width="11.28515625" style="94" customWidth="1"/>
    <col min="5902" max="5902" width="10.5703125" style="94" customWidth="1"/>
    <col min="5903" max="5903" width="10.42578125" style="94" customWidth="1"/>
    <col min="5904" max="5904" width="10.7109375" style="94" customWidth="1"/>
    <col min="5905" max="5905" width="9" style="94" customWidth="1"/>
    <col min="5906" max="5906" width="11.5703125" style="94" customWidth="1"/>
    <col min="5907" max="5907" width="9.140625" style="94"/>
    <col min="5908" max="5908" width="13" style="94" customWidth="1"/>
    <col min="5909" max="6152" width="9.140625" style="94"/>
    <col min="6153" max="6153" width="4.140625" style="94" customWidth="1"/>
    <col min="6154" max="6154" width="5.5703125" style="94" customWidth="1"/>
    <col min="6155" max="6155" width="59.5703125" style="94" customWidth="1"/>
    <col min="6156" max="6157" width="11.28515625" style="94" customWidth="1"/>
    <col min="6158" max="6158" width="10.5703125" style="94" customWidth="1"/>
    <col min="6159" max="6159" width="10.42578125" style="94" customWidth="1"/>
    <col min="6160" max="6160" width="10.7109375" style="94" customWidth="1"/>
    <col min="6161" max="6161" width="9" style="94" customWidth="1"/>
    <col min="6162" max="6162" width="11.5703125" style="94" customWidth="1"/>
    <col min="6163" max="6163" width="9.140625" style="94"/>
    <col min="6164" max="6164" width="13" style="94" customWidth="1"/>
    <col min="6165" max="6408" width="9.140625" style="94"/>
    <col min="6409" max="6409" width="4.140625" style="94" customWidth="1"/>
    <col min="6410" max="6410" width="5.5703125" style="94" customWidth="1"/>
    <col min="6411" max="6411" width="59.5703125" style="94" customWidth="1"/>
    <col min="6412" max="6413" width="11.28515625" style="94" customWidth="1"/>
    <col min="6414" max="6414" width="10.5703125" style="94" customWidth="1"/>
    <col min="6415" max="6415" width="10.42578125" style="94" customWidth="1"/>
    <col min="6416" max="6416" width="10.7109375" style="94" customWidth="1"/>
    <col min="6417" max="6417" width="9" style="94" customWidth="1"/>
    <col min="6418" max="6418" width="11.5703125" style="94" customWidth="1"/>
    <col min="6419" max="6419" width="9.140625" style="94"/>
    <col min="6420" max="6420" width="13" style="94" customWidth="1"/>
    <col min="6421" max="6664" width="9.140625" style="94"/>
    <col min="6665" max="6665" width="4.140625" style="94" customWidth="1"/>
    <col min="6666" max="6666" width="5.5703125" style="94" customWidth="1"/>
    <col min="6667" max="6667" width="59.5703125" style="94" customWidth="1"/>
    <col min="6668" max="6669" width="11.28515625" style="94" customWidth="1"/>
    <col min="6670" max="6670" width="10.5703125" style="94" customWidth="1"/>
    <col min="6671" max="6671" width="10.42578125" style="94" customWidth="1"/>
    <col min="6672" max="6672" width="10.7109375" style="94" customWidth="1"/>
    <col min="6673" max="6673" width="9" style="94" customWidth="1"/>
    <col min="6674" max="6674" width="11.5703125" style="94" customWidth="1"/>
    <col min="6675" max="6675" width="9.140625" style="94"/>
    <col min="6676" max="6676" width="13" style="94" customWidth="1"/>
    <col min="6677" max="6920" width="9.140625" style="94"/>
    <col min="6921" max="6921" width="4.140625" style="94" customWidth="1"/>
    <col min="6922" max="6922" width="5.5703125" style="94" customWidth="1"/>
    <col min="6923" max="6923" width="59.5703125" style="94" customWidth="1"/>
    <col min="6924" max="6925" width="11.28515625" style="94" customWidth="1"/>
    <col min="6926" max="6926" width="10.5703125" style="94" customWidth="1"/>
    <col min="6927" max="6927" width="10.42578125" style="94" customWidth="1"/>
    <col min="6928" max="6928" width="10.7109375" style="94" customWidth="1"/>
    <col min="6929" max="6929" width="9" style="94" customWidth="1"/>
    <col min="6930" max="6930" width="11.5703125" style="94" customWidth="1"/>
    <col min="6931" max="6931" width="9.140625" style="94"/>
    <col min="6932" max="6932" width="13" style="94" customWidth="1"/>
    <col min="6933" max="7176" width="9.140625" style="94"/>
    <col min="7177" max="7177" width="4.140625" style="94" customWidth="1"/>
    <col min="7178" max="7178" width="5.5703125" style="94" customWidth="1"/>
    <col min="7179" max="7179" width="59.5703125" style="94" customWidth="1"/>
    <col min="7180" max="7181" width="11.28515625" style="94" customWidth="1"/>
    <col min="7182" max="7182" width="10.5703125" style="94" customWidth="1"/>
    <col min="7183" max="7183" width="10.42578125" style="94" customWidth="1"/>
    <col min="7184" max="7184" width="10.7109375" style="94" customWidth="1"/>
    <col min="7185" max="7185" width="9" style="94" customWidth="1"/>
    <col min="7186" max="7186" width="11.5703125" style="94" customWidth="1"/>
    <col min="7187" max="7187" width="9.140625" style="94"/>
    <col min="7188" max="7188" width="13" style="94" customWidth="1"/>
    <col min="7189" max="7432" width="9.140625" style="94"/>
    <col min="7433" max="7433" width="4.140625" style="94" customWidth="1"/>
    <col min="7434" max="7434" width="5.5703125" style="94" customWidth="1"/>
    <col min="7435" max="7435" width="59.5703125" style="94" customWidth="1"/>
    <col min="7436" max="7437" width="11.28515625" style="94" customWidth="1"/>
    <col min="7438" max="7438" width="10.5703125" style="94" customWidth="1"/>
    <col min="7439" max="7439" width="10.42578125" style="94" customWidth="1"/>
    <col min="7440" max="7440" width="10.7109375" style="94" customWidth="1"/>
    <col min="7441" max="7441" width="9" style="94" customWidth="1"/>
    <col min="7442" max="7442" width="11.5703125" style="94" customWidth="1"/>
    <col min="7443" max="7443" width="9.140625" style="94"/>
    <col min="7444" max="7444" width="13" style="94" customWidth="1"/>
    <col min="7445" max="7688" width="9.140625" style="94"/>
    <col min="7689" max="7689" width="4.140625" style="94" customWidth="1"/>
    <col min="7690" max="7690" width="5.5703125" style="94" customWidth="1"/>
    <col min="7691" max="7691" width="59.5703125" style="94" customWidth="1"/>
    <col min="7692" max="7693" width="11.28515625" style="94" customWidth="1"/>
    <col min="7694" max="7694" width="10.5703125" style="94" customWidth="1"/>
    <col min="7695" max="7695" width="10.42578125" style="94" customWidth="1"/>
    <col min="7696" max="7696" width="10.7109375" style="94" customWidth="1"/>
    <col min="7697" max="7697" width="9" style="94" customWidth="1"/>
    <col min="7698" max="7698" width="11.5703125" style="94" customWidth="1"/>
    <col min="7699" max="7699" width="9.140625" style="94"/>
    <col min="7700" max="7700" width="13" style="94" customWidth="1"/>
    <col min="7701" max="7944" width="9.140625" style="94"/>
    <col min="7945" max="7945" width="4.140625" style="94" customWidth="1"/>
    <col min="7946" max="7946" width="5.5703125" style="94" customWidth="1"/>
    <col min="7947" max="7947" width="59.5703125" style="94" customWidth="1"/>
    <col min="7948" max="7949" width="11.28515625" style="94" customWidth="1"/>
    <col min="7950" max="7950" width="10.5703125" style="94" customWidth="1"/>
    <col min="7951" max="7951" width="10.42578125" style="94" customWidth="1"/>
    <col min="7952" max="7952" width="10.7109375" style="94" customWidth="1"/>
    <col min="7953" max="7953" width="9" style="94" customWidth="1"/>
    <col min="7954" max="7954" width="11.5703125" style="94" customWidth="1"/>
    <col min="7955" max="7955" width="9.140625" style="94"/>
    <col min="7956" max="7956" width="13" style="94" customWidth="1"/>
    <col min="7957" max="8200" width="9.140625" style="94"/>
    <col min="8201" max="8201" width="4.140625" style="94" customWidth="1"/>
    <col min="8202" max="8202" width="5.5703125" style="94" customWidth="1"/>
    <col min="8203" max="8203" width="59.5703125" style="94" customWidth="1"/>
    <col min="8204" max="8205" width="11.28515625" style="94" customWidth="1"/>
    <col min="8206" max="8206" width="10.5703125" style="94" customWidth="1"/>
    <col min="8207" max="8207" width="10.42578125" style="94" customWidth="1"/>
    <col min="8208" max="8208" width="10.7109375" style="94" customWidth="1"/>
    <col min="8209" max="8209" width="9" style="94" customWidth="1"/>
    <col min="8210" max="8210" width="11.5703125" style="94" customWidth="1"/>
    <col min="8211" max="8211" width="9.140625" style="94"/>
    <col min="8212" max="8212" width="13" style="94" customWidth="1"/>
    <col min="8213" max="8456" width="9.140625" style="94"/>
    <col min="8457" max="8457" width="4.140625" style="94" customWidth="1"/>
    <col min="8458" max="8458" width="5.5703125" style="94" customWidth="1"/>
    <col min="8459" max="8459" width="59.5703125" style="94" customWidth="1"/>
    <col min="8460" max="8461" width="11.28515625" style="94" customWidth="1"/>
    <col min="8462" max="8462" width="10.5703125" style="94" customWidth="1"/>
    <col min="8463" max="8463" width="10.42578125" style="94" customWidth="1"/>
    <col min="8464" max="8464" width="10.7109375" style="94" customWidth="1"/>
    <col min="8465" max="8465" width="9" style="94" customWidth="1"/>
    <col min="8466" max="8466" width="11.5703125" style="94" customWidth="1"/>
    <col min="8467" max="8467" width="9.140625" style="94"/>
    <col min="8468" max="8468" width="13" style="94" customWidth="1"/>
    <col min="8469" max="8712" width="9.140625" style="94"/>
    <col min="8713" max="8713" width="4.140625" style="94" customWidth="1"/>
    <col min="8714" max="8714" width="5.5703125" style="94" customWidth="1"/>
    <col min="8715" max="8715" width="59.5703125" style="94" customWidth="1"/>
    <col min="8716" max="8717" width="11.28515625" style="94" customWidth="1"/>
    <col min="8718" max="8718" width="10.5703125" style="94" customWidth="1"/>
    <col min="8719" max="8719" width="10.42578125" style="94" customWidth="1"/>
    <col min="8720" max="8720" width="10.7109375" style="94" customWidth="1"/>
    <col min="8721" max="8721" width="9" style="94" customWidth="1"/>
    <col min="8722" max="8722" width="11.5703125" style="94" customWidth="1"/>
    <col min="8723" max="8723" width="9.140625" style="94"/>
    <col min="8724" max="8724" width="13" style="94" customWidth="1"/>
    <col min="8725" max="8968" width="9.140625" style="94"/>
    <col min="8969" max="8969" width="4.140625" style="94" customWidth="1"/>
    <col min="8970" max="8970" width="5.5703125" style="94" customWidth="1"/>
    <col min="8971" max="8971" width="59.5703125" style="94" customWidth="1"/>
    <col min="8972" max="8973" width="11.28515625" style="94" customWidth="1"/>
    <col min="8974" max="8974" width="10.5703125" style="94" customWidth="1"/>
    <col min="8975" max="8975" width="10.42578125" style="94" customWidth="1"/>
    <col min="8976" max="8976" width="10.7109375" style="94" customWidth="1"/>
    <col min="8977" max="8977" width="9" style="94" customWidth="1"/>
    <col min="8978" max="8978" width="11.5703125" style="94" customWidth="1"/>
    <col min="8979" max="8979" width="9.140625" style="94"/>
    <col min="8980" max="8980" width="13" style="94" customWidth="1"/>
    <col min="8981" max="9224" width="9.140625" style="94"/>
    <col min="9225" max="9225" width="4.140625" style="94" customWidth="1"/>
    <col min="9226" max="9226" width="5.5703125" style="94" customWidth="1"/>
    <col min="9227" max="9227" width="59.5703125" style="94" customWidth="1"/>
    <col min="9228" max="9229" width="11.28515625" style="94" customWidth="1"/>
    <col min="9230" max="9230" width="10.5703125" style="94" customWidth="1"/>
    <col min="9231" max="9231" width="10.42578125" style="94" customWidth="1"/>
    <col min="9232" max="9232" width="10.7109375" style="94" customWidth="1"/>
    <col min="9233" max="9233" width="9" style="94" customWidth="1"/>
    <col min="9234" max="9234" width="11.5703125" style="94" customWidth="1"/>
    <col min="9235" max="9235" width="9.140625" style="94"/>
    <col min="9236" max="9236" width="13" style="94" customWidth="1"/>
    <col min="9237" max="9480" width="9.140625" style="94"/>
    <col min="9481" max="9481" width="4.140625" style="94" customWidth="1"/>
    <col min="9482" max="9482" width="5.5703125" style="94" customWidth="1"/>
    <col min="9483" max="9483" width="59.5703125" style="94" customWidth="1"/>
    <col min="9484" max="9485" width="11.28515625" style="94" customWidth="1"/>
    <col min="9486" max="9486" width="10.5703125" style="94" customWidth="1"/>
    <col min="9487" max="9487" width="10.42578125" style="94" customWidth="1"/>
    <col min="9488" max="9488" width="10.7109375" style="94" customWidth="1"/>
    <col min="9489" max="9489" width="9" style="94" customWidth="1"/>
    <col min="9490" max="9490" width="11.5703125" style="94" customWidth="1"/>
    <col min="9491" max="9491" width="9.140625" style="94"/>
    <col min="9492" max="9492" width="13" style="94" customWidth="1"/>
    <col min="9493" max="9736" width="9.140625" style="94"/>
    <col min="9737" max="9737" width="4.140625" style="94" customWidth="1"/>
    <col min="9738" max="9738" width="5.5703125" style="94" customWidth="1"/>
    <col min="9739" max="9739" width="59.5703125" style="94" customWidth="1"/>
    <col min="9740" max="9741" width="11.28515625" style="94" customWidth="1"/>
    <col min="9742" max="9742" width="10.5703125" style="94" customWidth="1"/>
    <col min="9743" max="9743" width="10.42578125" style="94" customWidth="1"/>
    <col min="9744" max="9744" width="10.7109375" style="94" customWidth="1"/>
    <col min="9745" max="9745" width="9" style="94" customWidth="1"/>
    <col min="9746" max="9746" width="11.5703125" style="94" customWidth="1"/>
    <col min="9747" max="9747" width="9.140625" style="94"/>
    <col min="9748" max="9748" width="13" style="94" customWidth="1"/>
    <col min="9749" max="9992" width="9.140625" style="94"/>
    <col min="9993" max="9993" width="4.140625" style="94" customWidth="1"/>
    <col min="9994" max="9994" width="5.5703125" style="94" customWidth="1"/>
    <col min="9995" max="9995" width="59.5703125" style="94" customWidth="1"/>
    <col min="9996" max="9997" width="11.28515625" style="94" customWidth="1"/>
    <col min="9998" max="9998" width="10.5703125" style="94" customWidth="1"/>
    <col min="9999" max="9999" width="10.42578125" style="94" customWidth="1"/>
    <col min="10000" max="10000" width="10.7109375" style="94" customWidth="1"/>
    <col min="10001" max="10001" width="9" style="94" customWidth="1"/>
    <col min="10002" max="10002" width="11.5703125" style="94" customWidth="1"/>
    <col min="10003" max="10003" width="9.140625" style="94"/>
    <col min="10004" max="10004" width="13" style="94" customWidth="1"/>
    <col min="10005" max="10248" width="9.140625" style="94"/>
    <col min="10249" max="10249" width="4.140625" style="94" customWidth="1"/>
    <col min="10250" max="10250" width="5.5703125" style="94" customWidth="1"/>
    <col min="10251" max="10251" width="59.5703125" style="94" customWidth="1"/>
    <col min="10252" max="10253" width="11.28515625" style="94" customWidth="1"/>
    <col min="10254" max="10254" width="10.5703125" style="94" customWidth="1"/>
    <col min="10255" max="10255" width="10.42578125" style="94" customWidth="1"/>
    <col min="10256" max="10256" width="10.7109375" style="94" customWidth="1"/>
    <col min="10257" max="10257" width="9" style="94" customWidth="1"/>
    <col min="10258" max="10258" width="11.5703125" style="94" customWidth="1"/>
    <col min="10259" max="10259" width="9.140625" style="94"/>
    <col min="10260" max="10260" width="13" style="94" customWidth="1"/>
    <col min="10261" max="10504" width="9.140625" style="94"/>
    <col min="10505" max="10505" width="4.140625" style="94" customWidth="1"/>
    <col min="10506" max="10506" width="5.5703125" style="94" customWidth="1"/>
    <col min="10507" max="10507" width="59.5703125" style="94" customWidth="1"/>
    <col min="10508" max="10509" width="11.28515625" style="94" customWidth="1"/>
    <col min="10510" max="10510" width="10.5703125" style="94" customWidth="1"/>
    <col min="10511" max="10511" width="10.42578125" style="94" customWidth="1"/>
    <col min="10512" max="10512" width="10.7109375" style="94" customWidth="1"/>
    <col min="10513" max="10513" width="9" style="94" customWidth="1"/>
    <col min="10514" max="10514" width="11.5703125" style="94" customWidth="1"/>
    <col min="10515" max="10515" width="9.140625" style="94"/>
    <col min="10516" max="10516" width="13" style="94" customWidth="1"/>
    <col min="10517" max="10760" width="9.140625" style="94"/>
    <col min="10761" max="10761" width="4.140625" style="94" customWidth="1"/>
    <col min="10762" max="10762" width="5.5703125" style="94" customWidth="1"/>
    <col min="10763" max="10763" width="59.5703125" style="94" customWidth="1"/>
    <col min="10764" max="10765" width="11.28515625" style="94" customWidth="1"/>
    <col min="10766" max="10766" width="10.5703125" style="94" customWidth="1"/>
    <col min="10767" max="10767" width="10.42578125" style="94" customWidth="1"/>
    <col min="10768" max="10768" width="10.7109375" style="94" customWidth="1"/>
    <col min="10769" max="10769" width="9" style="94" customWidth="1"/>
    <col min="10770" max="10770" width="11.5703125" style="94" customWidth="1"/>
    <col min="10771" max="10771" width="9.140625" style="94"/>
    <col min="10772" max="10772" width="13" style="94" customWidth="1"/>
    <col min="10773" max="11016" width="9.140625" style="94"/>
    <col min="11017" max="11017" width="4.140625" style="94" customWidth="1"/>
    <col min="11018" max="11018" width="5.5703125" style="94" customWidth="1"/>
    <col min="11019" max="11019" width="59.5703125" style="94" customWidth="1"/>
    <col min="11020" max="11021" width="11.28515625" style="94" customWidth="1"/>
    <col min="11022" max="11022" width="10.5703125" style="94" customWidth="1"/>
    <col min="11023" max="11023" width="10.42578125" style="94" customWidth="1"/>
    <col min="11024" max="11024" width="10.7109375" style="94" customWidth="1"/>
    <col min="11025" max="11025" width="9" style="94" customWidth="1"/>
    <col min="11026" max="11026" width="11.5703125" style="94" customWidth="1"/>
    <col min="11027" max="11027" width="9.140625" style="94"/>
    <col min="11028" max="11028" width="13" style="94" customWidth="1"/>
    <col min="11029" max="11272" width="9.140625" style="94"/>
    <col min="11273" max="11273" width="4.140625" style="94" customWidth="1"/>
    <col min="11274" max="11274" width="5.5703125" style="94" customWidth="1"/>
    <col min="11275" max="11275" width="59.5703125" style="94" customWidth="1"/>
    <col min="11276" max="11277" width="11.28515625" style="94" customWidth="1"/>
    <col min="11278" max="11278" width="10.5703125" style="94" customWidth="1"/>
    <col min="11279" max="11279" width="10.42578125" style="94" customWidth="1"/>
    <col min="11280" max="11280" width="10.7109375" style="94" customWidth="1"/>
    <col min="11281" max="11281" width="9" style="94" customWidth="1"/>
    <col min="11282" max="11282" width="11.5703125" style="94" customWidth="1"/>
    <col min="11283" max="11283" width="9.140625" style="94"/>
    <col min="11284" max="11284" width="13" style="94" customWidth="1"/>
    <col min="11285" max="11528" width="9.140625" style="94"/>
    <col min="11529" max="11529" width="4.140625" style="94" customWidth="1"/>
    <col min="11530" max="11530" width="5.5703125" style="94" customWidth="1"/>
    <col min="11531" max="11531" width="59.5703125" style="94" customWidth="1"/>
    <col min="11532" max="11533" width="11.28515625" style="94" customWidth="1"/>
    <col min="11534" max="11534" width="10.5703125" style="94" customWidth="1"/>
    <col min="11535" max="11535" width="10.42578125" style="94" customWidth="1"/>
    <col min="11536" max="11536" width="10.7109375" style="94" customWidth="1"/>
    <col min="11537" max="11537" width="9" style="94" customWidth="1"/>
    <col min="11538" max="11538" width="11.5703125" style="94" customWidth="1"/>
    <col min="11539" max="11539" width="9.140625" style="94"/>
    <col min="11540" max="11540" width="13" style="94" customWidth="1"/>
    <col min="11541" max="11784" width="9.140625" style="94"/>
    <col min="11785" max="11785" width="4.140625" style="94" customWidth="1"/>
    <col min="11786" max="11786" width="5.5703125" style="94" customWidth="1"/>
    <col min="11787" max="11787" width="59.5703125" style="94" customWidth="1"/>
    <col min="11788" max="11789" width="11.28515625" style="94" customWidth="1"/>
    <col min="11790" max="11790" width="10.5703125" style="94" customWidth="1"/>
    <col min="11791" max="11791" width="10.42578125" style="94" customWidth="1"/>
    <col min="11792" max="11792" width="10.7109375" style="94" customWidth="1"/>
    <col min="11793" max="11793" width="9" style="94" customWidth="1"/>
    <col min="11794" max="11794" width="11.5703125" style="94" customWidth="1"/>
    <col min="11795" max="11795" width="9.140625" style="94"/>
    <col min="11796" max="11796" width="13" style="94" customWidth="1"/>
    <col min="11797" max="12040" width="9.140625" style="94"/>
    <col min="12041" max="12041" width="4.140625" style="94" customWidth="1"/>
    <col min="12042" max="12042" width="5.5703125" style="94" customWidth="1"/>
    <col min="12043" max="12043" width="59.5703125" style="94" customWidth="1"/>
    <col min="12044" max="12045" width="11.28515625" style="94" customWidth="1"/>
    <col min="12046" max="12046" width="10.5703125" style="94" customWidth="1"/>
    <col min="12047" max="12047" width="10.42578125" style="94" customWidth="1"/>
    <col min="12048" max="12048" width="10.7109375" style="94" customWidth="1"/>
    <col min="12049" max="12049" width="9" style="94" customWidth="1"/>
    <col min="12050" max="12050" width="11.5703125" style="94" customWidth="1"/>
    <col min="12051" max="12051" width="9.140625" style="94"/>
    <col min="12052" max="12052" width="13" style="94" customWidth="1"/>
    <col min="12053" max="12296" width="9.140625" style="94"/>
    <col min="12297" max="12297" width="4.140625" style="94" customWidth="1"/>
    <col min="12298" max="12298" width="5.5703125" style="94" customWidth="1"/>
    <col min="12299" max="12299" width="59.5703125" style="94" customWidth="1"/>
    <col min="12300" max="12301" width="11.28515625" style="94" customWidth="1"/>
    <col min="12302" max="12302" width="10.5703125" style="94" customWidth="1"/>
    <col min="12303" max="12303" width="10.42578125" style="94" customWidth="1"/>
    <col min="12304" max="12304" width="10.7109375" style="94" customWidth="1"/>
    <col min="12305" max="12305" width="9" style="94" customWidth="1"/>
    <col min="12306" max="12306" width="11.5703125" style="94" customWidth="1"/>
    <col min="12307" max="12307" width="9.140625" style="94"/>
    <col min="12308" max="12308" width="13" style="94" customWidth="1"/>
    <col min="12309" max="12552" width="9.140625" style="94"/>
    <col min="12553" max="12553" width="4.140625" style="94" customWidth="1"/>
    <col min="12554" max="12554" width="5.5703125" style="94" customWidth="1"/>
    <col min="12555" max="12555" width="59.5703125" style="94" customWidth="1"/>
    <col min="12556" max="12557" width="11.28515625" style="94" customWidth="1"/>
    <col min="12558" max="12558" width="10.5703125" style="94" customWidth="1"/>
    <col min="12559" max="12559" width="10.42578125" style="94" customWidth="1"/>
    <col min="12560" max="12560" width="10.7109375" style="94" customWidth="1"/>
    <col min="12561" max="12561" width="9" style="94" customWidth="1"/>
    <col min="12562" max="12562" width="11.5703125" style="94" customWidth="1"/>
    <col min="12563" max="12563" width="9.140625" style="94"/>
    <col min="12564" max="12564" width="13" style="94" customWidth="1"/>
    <col min="12565" max="12808" width="9.140625" style="94"/>
    <col min="12809" max="12809" width="4.140625" style="94" customWidth="1"/>
    <col min="12810" max="12810" width="5.5703125" style="94" customWidth="1"/>
    <col min="12811" max="12811" width="59.5703125" style="94" customWidth="1"/>
    <col min="12812" max="12813" width="11.28515625" style="94" customWidth="1"/>
    <col min="12814" max="12814" width="10.5703125" style="94" customWidth="1"/>
    <col min="12815" max="12815" width="10.42578125" style="94" customWidth="1"/>
    <col min="12816" max="12816" width="10.7109375" style="94" customWidth="1"/>
    <col min="12817" max="12817" width="9" style="94" customWidth="1"/>
    <col min="12818" max="12818" width="11.5703125" style="94" customWidth="1"/>
    <col min="12819" max="12819" width="9.140625" style="94"/>
    <col min="12820" max="12820" width="13" style="94" customWidth="1"/>
    <col min="12821" max="13064" width="9.140625" style="94"/>
    <col min="13065" max="13065" width="4.140625" style="94" customWidth="1"/>
    <col min="13066" max="13066" width="5.5703125" style="94" customWidth="1"/>
    <col min="13067" max="13067" width="59.5703125" style="94" customWidth="1"/>
    <col min="13068" max="13069" width="11.28515625" style="94" customWidth="1"/>
    <col min="13070" max="13070" width="10.5703125" style="94" customWidth="1"/>
    <col min="13071" max="13071" width="10.42578125" style="94" customWidth="1"/>
    <col min="13072" max="13072" width="10.7109375" style="94" customWidth="1"/>
    <col min="13073" max="13073" width="9" style="94" customWidth="1"/>
    <col min="13074" max="13074" width="11.5703125" style="94" customWidth="1"/>
    <col min="13075" max="13075" width="9.140625" style="94"/>
    <col min="13076" max="13076" width="13" style="94" customWidth="1"/>
    <col min="13077" max="13320" width="9.140625" style="94"/>
    <col min="13321" max="13321" width="4.140625" style="94" customWidth="1"/>
    <col min="13322" max="13322" width="5.5703125" style="94" customWidth="1"/>
    <col min="13323" max="13323" width="59.5703125" style="94" customWidth="1"/>
    <col min="13324" max="13325" width="11.28515625" style="94" customWidth="1"/>
    <col min="13326" max="13326" width="10.5703125" style="94" customWidth="1"/>
    <col min="13327" max="13327" width="10.42578125" style="94" customWidth="1"/>
    <col min="13328" max="13328" width="10.7109375" style="94" customWidth="1"/>
    <col min="13329" max="13329" width="9" style="94" customWidth="1"/>
    <col min="13330" max="13330" width="11.5703125" style="94" customWidth="1"/>
    <col min="13331" max="13331" width="9.140625" style="94"/>
    <col min="13332" max="13332" width="13" style="94" customWidth="1"/>
    <col min="13333" max="13576" width="9.140625" style="94"/>
    <col min="13577" max="13577" width="4.140625" style="94" customWidth="1"/>
    <col min="13578" max="13578" width="5.5703125" style="94" customWidth="1"/>
    <col min="13579" max="13579" width="59.5703125" style="94" customWidth="1"/>
    <col min="13580" max="13581" width="11.28515625" style="94" customWidth="1"/>
    <col min="13582" max="13582" width="10.5703125" style="94" customWidth="1"/>
    <col min="13583" max="13583" width="10.42578125" style="94" customWidth="1"/>
    <col min="13584" max="13584" width="10.7109375" style="94" customWidth="1"/>
    <col min="13585" max="13585" width="9" style="94" customWidth="1"/>
    <col min="13586" max="13586" width="11.5703125" style="94" customWidth="1"/>
    <col min="13587" max="13587" width="9.140625" style="94"/>
    <col min="13588" max="13588" width="13" style="94" customWidth="1"/>
    <col min="13589" max="13832" width="9.140625" style="94"/>
    <col min="13833" max="13833" width="4.140625" style="94" customWidth="1"/>
    <col min="13834" max="13834" width="5.5703125" style="94" customWidth="1"/>
    <col min="13835" max="13835" width="59.5703125" style="94" customWidth="1"/>
    <col min="13836" max="13837" width="11.28515625" style="94" customWidth="1"/>
    <col min="13838" max="13838" width="10.5703125" style="94" customWidth="1"/>
    <col min="13839" max="13839" width="10.42578125" style="94" customWidth="1"/>
    <col min="13840" max="13840" width="10.7109375" style="94" customWidth="1"/>
    <col min="13841" max="13841" width="9" style="94" customWidth="1"/>
    <col min="13842" max="13842" width="11.5703125" style="94" customWidth="1"/>
    <col min="13843" max="13843" width="9.140625" style="94"/>
    <col min="13844" max="13844" width="13" style="94" customWidth="1"/>
    <col min="13845" max="14088" width="9.140625" style="94"/>
    <col min="14089" max="14089" width="4.140625" style="94" customWidth="1"/>
    <col min="14090" max="14090" width="5.5703125" style="94" customWidth="1"/>
    <col min="14091" max="14091" width="59.5703125" style="94" customWidth="1"/>
    <col min="14092" max="14093" width="11.28515625" style="94" customWidth="1"/>
    <col min="14094" max="14094" width="10.5703125" style="94" customWidth="1"/>
    <col min="14095" max="14095" width="10.42578125" style="94" customWidth="1"/>
    <col min="14096" max="14096" width="10.7109375" style="94" customWidth="1"/>
    <col min="14097" max="14097" width="9" style="94" customWidth="1"/>
    <col min="14098" max="14098" width="11.5703125" style="94" customWidth="1"/>
    <col min="14099" max="14099" width="9.140625" style="94"/>
    <col min="14100" max="14100" width="13" style="94" customWidth="1"/>
    <col min="14101" max="14344" width="9.140625" style="94"/>
    <col min="14345" max="14345" width="4.140625" style="94" customWidth="1"/>
    <col min="14346" max="14346" width="5.5703125" style="94" customWidth="1"/>
    <col min="14347" max="14347" width="59.5703125" style="94" customWidth="1"/>
    <col min="14348" max="14349" width="11.28515625" style="94" customWidth="1"/>
    <col min="14350" max="14350" width="10.5703125" style="94" customWidth="1"/>
    <col min="14351" max="14351" width="10.42578125" style="94" customWidth="1"/>
    <col min="14352" max="14352" width="10.7109375" style="94" customWidth="1"/>
    <col min="14353" max="14353" width="9" style="94" customWidth="1"/>
    <col min="14354" max="14354" width="11.5703125" style="94" customWidth="1"/>
    <col min="14355" max="14355" width="9.140625" style="94"/>
    <col min="14356" max="14356" width="13" style="94" customWidth="1"/>
    <col min="14357" max="14600" width="9.140625" style="94"/>
    <col min="14601" max="14601" width="4.140625" style="94" customWidth="1"/>
    <col min="14602" max="14602" width="5.5703125" style="94" customWidth="1"/>
    <col min="14603" max="14603" width="59.5703125" style="94" customWidth="1"/>
    <col min="14604" max="14605" width="11.28515625" style="94" customWidth="1"/>
    <col min="14606" max="14606" width="10.5703125" style="94" customWidth="1"/>
    <col min="14607" max="14607" width="10.42578125" style="94" customWidth="1"/>
    <col min="14608" max="14608" width="10.7109375" style="94" customWidth="1"/>
    <col min="14609" max="14609" width="9" style="94" customWidth="1"/>
    <col min="14610" max="14610" width="11.5703125" style="94" customWidth="1"/>
    <col min="14611" max="14611" width="9.140625" style="94"/>
    <col min="14612" max="14612" width="13" style="94" customWidth="1"/>
    <col min="14613" max="14856" width="9.140625" style="94"/>
    <col min="14857" max="14857" width="4.140625" style="94" customWidth="1"/>
    <col min="14858" max="14858" width="5.5703125" style="94" customWidth="1"/>
    <col min="14859" max="14859" width="59.5703125" style="94" customWidth="1"/>
    <col min="14860" max="14861" width="11.28515625" style="94" customWidth="1"/>
    <col min="14862" max="14862" width="10.5703125" style="94" customWidth="1"/>
    <col min="14863" max="14863" width="10.42578125" style="94" customWidth="1"/>
    <col min="14864" max="14864" width="10.7109375" style="94" customWidth="1"/>
    <col min="14865" max="14865" width="9" style="94" customWidth="1"/>
    <col min="14866" max="14866" width="11.5703125" style="94" customWidth="1"/>
    <col min="14867" max="14867" width="9.140625" style="94"/>
    <col min="14868" max="14868" width="13" style="94" customWidth="1"/>
    <col min="14869" max="15112" width="9.140625" style="94"/>
    <col min="15113" max="15113" width="4.140625" style="94" customWidth="1"/>
    <col min="15114" max="15114" width="5.5703125" style="94" customWidth="1"/>
    <col min="15115" max="15115" width="59.5703125" style="94" customWidth="1"/>
    <col min="15116" max="15117" width="11.28515625" style="94" customWidth="1"/>
    <col min="15118" max="15118" width="10.5703125" style="94" customWidth="1"/>
    <col min="15119" max="15119" width="10.42578125" style="94" customWidth="1"/>
    <col min="15120" max="15120" width="10.7109375" style="94" customWidth="1"/>
    <col min="15121" max="15121" width="9" style="94" customWidth="1"/>
    <col min="15122" max="15122" width="11.5703125" style="94" customWidth="1"/>
    <col min="15123" max="15123" width="9.140625" style="94"/>
    <col min="15124" max="15124" width="13" style="94" customWidth="1"/>
    <col min="15125" max="15368" width="9.140625" style="94"/>
    <col min="15369" max="15369" width="4.140625" style="94" customWidth="1"/>
    <col min="15370" max="15370" width="5.5703125" style="94" customWidth="1"/>
    <col min="15371" max="15371" width="59.5703125" style="94" customWidth="1"/>
    <col min="15372" max="15373" width="11.28515625" style="94" customWidth="1"/>
    <col min="15374" max="15374" width="10.5703125" style="94" customWidth="1"/>
    <col min="15375" max="15375" width="10.42578125" style="94" customWidth="1"/>
    <col min="15376" max="15376" width="10.7109375" style="94" customWidth="1"/>
    <col min="15377" max="15377" width="9" style="94" customWidth="1"/>
    <col min="15378" max="15378" width="11.5703125" style="94" customWidth="1"/>
    <col min="15379" max="15379" width="9.140625" style="94"/>
    <col min="15380" max="15380" width="13" style="94" customWidth="1"/>
    <col min="15381" max="15624" width="9.140625" style="94"/>
    <col min="15625" max="15625" width="4.140625" style="94" customWidth="1"/>
    <col min="15626" max="15626" width="5.5703125" style="94" customWidth="1"/>
    <col min="15627" max="15627" width="59.5703125" style="94" customWidth="1"/>
    <col min="15628" max="15629" width="11.28515625" style="94" customWidth="1"/>
    <col min="15630" max="15630" width="10.5703125" style="94" customWidth="1"/>
    <col min="15631" max="15631" width="10.42578125" style="94" customWidth="1"/>
    <col min="15632" max="15632" width="10.7109375" style="94" customWidth="1"/>
    <col min="15633" max="15633" width="9" style="94" customWidth="1"/>
    <col min="15634" max="15634" width="11.5703125" style="94" customWidth="1"/>
    <col min="15635" max="15635" width="9.140625" style="94"/>
    <col min="15636" max="15636" width="13" style="94" customWidth="1"/>
    <col min="15637" max="15880" width="9.140625" style="94"/>
    <col min="15881" max="15881" width="4.140625" style="94" customWidth="1"/>
    <col min="15882" max="15882" width="5.5703125" style="94" customWidth="1"/>
    <col min="15883" max="15883" width="59.5703125" style="94" customWidth="1"/>
    <col min="15884" max="15885" width="11.28515625" style="94" customWidth="1"/>
    <col min="15886" max="15886" width="10.5703125" style="94" customWidth="1"/>
    <col min="15887" max="15887" width="10.42578125" style="94" customWidth="1"/>
    <col min="15888" max="15888" width="10.7109375" style="94" customWidth="1"/>
    <col min="15889" max="15889" width="9" style="94" customWidth="1"/>
    <col min="15890" max="15890" width="11.5703125" style="94" customWidth="1"/>
    <col min="15891" max="15891" width="9.140625" style="94"/>
    <col min="15892" max="15892" width="13" style="94" customWidth="1"/>
    <col min="15893" max="16136" width="9.140625" style="94"/>
    <col min="16137" max="16137" width="4.140625" style="94" customWidth="1"/>
    <col min="16138" max="16138" width="5.5703125" style="94" customWidth="1"/>
    <col min="16139" max="16139" width="59.5703125" style="94" customWidth="1"/>
    <col min="16140" max="16141" width="11.28515625" style="94" customWidth="1"/>
    <col min="16142" max="16142" width="10.5703125" style="94" customWidth="1"/>
    <col min="16143" max="16143" width="10.42578125" style="94" customWidth="1"/>
    <col min="16144" max="16144" width="10.7109375" style="94" customWidth="1"/>
    <col min="16145" max="16145" width="9" style="94" customWidth="1"/>
    <col min="16146" max="16146" width="11.5703125" style="94" customWidth="1"/>
    <col min="16147" max="16147" width="9.140625" style="94"/>
    <col min="16148" max="16148" width="13" style="94" customWidth="1"/>
    <col min="16149" max="16384" width="9.140625" style="94"/>
  </cols>
  <sheetData>
    <row r="1" spans="1:23" ht="12" customHeight="1" x14ac:dyDescent="0.25">
      <c r="A1" s="188"/>
      <c r="B1" s="188"/>
      <c r="C1" s="189"/>
      <c r="D1" s="190"/>
      <c r="E1" s="190"/>
      <c r="F1" s="190"/>
      <c r="G1" s="191"/>
      <c r="H1" s="191"/>
      <c r="I1" s="191"/>
      <c r="J1" s="191"/>
      <c r="L1" s="191"/>
      <c r="M1" s="193"/>
      <c r="N1" s="191"/>
      <c r="O1" s="191"/>
      <c r="P1" s="191"/>
      <c r="R1" s="194"/>
      <c r="V1" s="195"/>
    </row>
    <row r="2" spans="1:23" ht="12" customHeight="1" x14ac:dyDescent="0.25">
      <c r="A2" s="188"/>
      <c r="B2" s="188"/>
      <c r="C2" s="189"/>
      <c r="D2" s="190"/>
      <c r="E2" s="190"/>
      <c r="F2" s="190"/>
      <c r="G2" s="191"/>
      <c r="H2" s="191"/>
      <c r="I2" s="191"/>
      <c r="J2" s="191"/>
      <c r="L2" s="191"/>
      <c r="M2" s="196"/>
      <c r="N2" s="191"/>
      <c r="O2" s="191"/>
      <c r="P2" s="191"/>
      <c r="Q2" s="197"/>
      <c r="R2" s="90"/>
      <c r="V2" s="95"/>
      <c r="W2" s="90"/>
    </row>
    <row r="3" spans="1:23" ht="12" customHeight="1" x14ac:dyDescent="0.25">
      <c r="A3" s="188"/>
      <c r="B3" s="188"/>
      <c r="C3" s="189"/>
      <c r="D3" s="190"/>
      <c r="E3" s="190"/>
      <c r="F3" s="190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3" t="s">
        <v>8</v>
      </c>
      <c r="R3" s="198"/>
      <c r="S3" s="90"/>
      <c r="T3" s="95"/>
      <c r="U3" s="90"/>
    </row>
    <row r="4" spans="1:23" ht="12" customHeight="1" x14ac:dyDescent="0.25">
      <c r="A4" s="188"/>
      <c r="B4" s="188"/>
      <c r="C4" s="189"/>
      <c r="D4" s="190"/>
      <c r="E4" s="190"/>
      <c r="F4" s="190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6" t="s">
        <v>207</v>
      </c>
      <c r="R4" s="198"/>
      <c r="S4" s="90"/>
      <c r="T4" s="95"/>
      <c r="U4" s="90"/>
    </row>
    <row r="5" spans="1:23" ht="12" customHeight="1" x14ac:dyDescent="0.25">
      <c r="A5" s="188"/>
      <c r="B5" s="188"/>
      <c r="C5" s="189"/>
      <c r="D5" s="190"/>
      <c r="E5" s="190"/>
      <c r="F5" s="190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6" t="s">
        <v>1</v>
      </c>
      <c r="R5" s="198"/>
      <c r="S5" s="90"/>
      <c r="T5" s="95"/>
      <c r="U5" s="90"/>
    </row>
    <row r="6" spans="1:23" ht="12" customHeight="1" x14ac:dyDescent="0.25">
      <c r="A6" s="188"/>
      <c r="B6" s="188"/>
      <c r="C6" s="189"/>
      <c r="D6" s="190"/>
      <c r="E6" s="190"/>
      <c r="F6" s="190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6" t="s">
        <v>208</v>
      </c>
      <c r="R6" s="198"/>
      <c r="S6" s="90"/>
      <c r="T6" s="95"/>
      <c r="U6" s="90"/>
    </row>
    <row r="7" spans="1:23" ht="12" customHeight="1" x14ac:dyDescent="0.25">
      <c r="A7" s="188"/>
      <c r="B7" s="188"/>
      <c r="C7" s="189"/>
      <c r="D7" s="190"/>
      <c r="E7" s="190"/>
      <c r="F7" s="190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9"/>
      <c r="R7" s="198"/>
      <c r="S7" s="90"/>
      <c r="T7" s="95"/>
      <c r="U7" s="90"/>
    </row>
    <row r="8" spans="1:23" ht="12" customHeight="1" x14ac:dyDescent="0.25">
      <c r="A8" s="188"/>
      <c r="B8" s="188"/>
      <c r="C8" s="189"/>
      <c r="D8" s="190"/>
      <c r="E8" s="190"/>
      <c r="F8" s="190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9"/>
      <c r="R8" s="198"/>
      <c r="S8" s="90"/>
      <c r="T8" s="95"/>
      <c r="U8" s="90"/>
    </row>
    <row r="9" spans="1:23" ht="14.25" customHeight="1" x14ac:dyDescent="0.25">
      <c r="A9" s="200" t="s">
        <v>209</v>
      </c>
      <c r="B9" s="200"/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1"/>
      <c r="S9" s="202"/>
      <c r="T9" s="203"/>
      <c r="U9" s="204"/>
      <c r="V9" s="205"/>
      <c r="W9" s="100"/>
    </row>
    <row r="10" spans="1:23" ht="14.25" customHeight="1" x14ac:dyDescent="0.25">
      <c r="A10" s="188"/>
      <c r="B10" s="188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201"/>
      <c r="S10" s="202"/>
      <c r="T10" s="203"/>
      <c r="U10" s="204"/>
      <c r="V10" s="205"/>
      <c r="W10" s="206"/>
    </row>
    <row r="11" spans="1:23" ht="11.25" customHeight="1" x14ac:dyDescent="0.25">
      <c r="A11" s="188"/>
      <c r="B11" s="188"/>
      <c r="C11" s="189"/>
      <c r="D11" s="207"/>
      <c r="E11" s="207"/>
      <c r="F11" s="207"/>
      <c r="G11" s="191"/>
      <c r="H11" s="191"/>
      <c r="I11" s="208"/>
      <c r="J11" s="208"/>
      <c r="K11" s="208"/>
      <c r="L11" s="191"/>
      <c r="M11" s="191"/>
      <c r="N11" s="191"/>
      <c r="O11" s="191"/>
      <c r="P11" s="191"/>
      <c r="Q11" s="191" t="s">
        <v>2</v>
      </c>
      <c r="R11" s="209"/>
      <c r="T11" s="95"/>
      <c r="U11" s="90"/>
      <c r="V11" s="195"/>
    </row>
    <row r="12" spans="1:23" s="219" customFormat="1" ht="12" customHeight="1" x14ac:dyDescent="0.25">
      <c r="A12" s="210"/>
      <c r="B12" s="210"/>
      <c r="C12" s="211"/>
      <c r="D12" s="212"/>
      <c r="E12" s="212"/>
      <c r="F12" s="212"/>
      <c r="G12" s="210"/>
      <c r="H12" s="213" t="s">
        <v>9</v>
      </c>
      <c r="I12" s="214"/>
      <c r="J12" s="215"/>
      <c r="K12" s="216"/>
      <c r="L12" s="217"/>
      <c r="M12" s="210"/>
      <c r="N12" s="210"/>
      <c r="O12" s="210"/>
      <c r="P12" s="210"/>
      <c r="Q12" s="218" t="s">
        <v>10</v>
      </c>
      <c r="R12" s="210" t="s">
        <v>11</v>
      </c>
      <c r="T12" s="220"/>
      <c r="U12" s="221"/>
      <c r="V12" s="222"/>
      <c r="W12" s="223"/>
    </row>
    <row r="13" spans="1:23" s="219" customFormat="1" ht="12.75" customHeight="1" x14ac:dyDescent="0.25">
      <c r="A13" s="224"/>
      <c r="B13" s="225"/>
      <c r="C13" s="226"/>
      <c r="D13" s="227"/>
      <c r="E13" s="227"/>
      <c r="F13" s="227"/>
      <c r="G13" s="225" t="s">
        <v>12</v>
      </c>
      <c r="H13" s="228" t="s">
        <v>13</v>
      </c>
      <c r="I13" s="229"/>
      <c r="J13" s="229" t="s">
        <v>14</v>
      </c>
      <c r="K13" s="230"/>
      <c r="L13" s="231"/>
      <c r="M13" s="232"/>
      <c r="N13" s="232"/>
      <c r="O13" s="232"/>
      <c r="P13" s="232"/>
      <c r="Q13" s="228" t="s">
        <v>15</v>
      </c>
      <c r="R13" s="224" t="s">
        <v>16</v>
      </c>
      <c r="T13" s="233"/>
      <c r="U13" s="234"/>
      <c r="V13" s="222"/>
      <c r="W13" s="235"/>
    </row>
    <row r="14" spans="1:23" s="219" customFormat="1" x14ac:dyDescent="0.25">
      <c r="A14" s="224" t="s">
        <v>17</v>
      </c>
      <c r="B14" s="225" t="s">
        <v>3</v>
      </c>
      <c r="C14" s="225" t="s">
        <v>4</v>
      </c>
      <c r="D14" s="227" t="s">
        <v>18</v>
      </c>
      <c r="E14" s="1" t="s">
        <v>5</v>
      </c>
      <c r="F14" s="1" t="s">
        <v>6</v>
      </c>
      <c r="G14" s="225" t="s">
        <v>19</v>
      </c>
      <c r="H14" s="228" t="s">
        <v>20</v>
      </c>
      <c r="I14" s="224"/>
      <c r="J14" s="218" t="s">
        <v>21</v>
      </c>
      <c r="K14" s="225" t="s">
        <v>21</v>
      </c>
      <c r="L14" s="228"/>
      <c r="M14" s="224"/>
      <c r="N14" s="224"/>
      <c r="O14" s="224"/>
      <c r="P14" s="224"/>
      <c r="Q14" s="225" t="s">
        <v>22</v>
      </c>
      <c r="R14" s="224" t="s">
        <v>23</v>
      </c>
      <c r="T14" s="233"/>
      <c r="U14" s="236"/>
      <c r="V14" s="222"/>
      <c r="W14" s="223"/>
    </row>
    <row r="15" spans="1:23" s="219" customFormat="1" x14ac:dyDescent="0.25">
      <c r="A15" s="224"/>
      <c r="B15" s="225"/>
      <c r="C15" s="226"/>
      <c r="D15" s="227"/>
      <c r="E15" s="227"/>
      <c r="F15" s="227"/>
      <c r="G15" s="225" t="s">
        <v>24</v>
      </c>
      <c r="H15" s="228">
        <v>2026</v>
      </c>
      <c r="I15" s="224" t="s">
        <v>21</v>
      </c>
      <c r="J15" s="225" t="s">
        <v>25</v>
      </c>
      <c r="K15" s="225" t="s">
        <v>26</v>
      </c>
      <c r="L15" s="228">
        <v>2027</v>
      </c>
      <c r="M15" s="224">
        <v>2028</v>
      </c>
      <c r="N15" s="224">
        <v>2029</v>
      </c>
      <c r="O15" s="224">
        <v>2030</v>
      </c>
      <c r="P15" s="224">
        <v>2031</v>
      </c>
      <c r="Q15" s="228" t="s">
        <v>27</v>
      </c>
      <c r="R15" s="224" t="s">
        <v>28</v>
      </c>
      <c r="T15" s="233"/>
      <c r="U15" s="236"/>
      <c r="V15" s="222"/>
      <c r="W15" s="223"/>
    </row>
    <row r="16" spans="1:23" s="219" customFormat="1" x14ac:dyDescent="0.25">
      <c r="A16" s="224"/>
      <c r="B16" s="225"/>
      <c r="C16" s="226"/>
      <c r="D16" s="227"/>
      <c r="E16" s="227"/>
      <c r="F16" s="227"/>
      <c r="G16" s="225"/>
      <c r="H16" s="228" t="s">
        <v>210</v>
      </c>
      <c r="I16" s="224" t="s">
        <v>29</v>
      </c>
      <c r="J16" s="225" t="s">
        <v>30</v>
      </c>
      <c r="K16" s="225" t="s">
        <v>31</v>
      </c>
      <c r="L16" s="228"/>
      <c r="M16" s="224"/>
      <c r="N16" s="224"/>
      <c r="O16" s="224"/>
      <c r="P16" s="224"/>
      <c r="Q16" s="228" t="s">
        <v>32</v>
      </c>
      <c r="R16" s="224" t="s">
        <v>33</v>
      </c>
      <c r="T16" s="233"/>
      <c r="U16" s="236"/>
      <c r="V16" s="222"/>
      <c r="W16" s="235"/>
    </row>
    <row r="17" spans="1:23" s="219" customFormat="1" ht="9.75" customHeight="1" x14ac:dyDescent="0.25">
      <c r="A17" s="224"/>
      <c r="B17" s="225"/>
      <c r="C17" s="226"/>
      <c r="D17" s="227"/>
      <c r="E17" s="227"/>
      <c r="F17" s="227"/>
      <c r="G17" s="225"/>
      <c r="H17" s="228"/>
      <c r="I17" s="224"/>
      <c r="J17" s="225" t="s">
        <v>34</v>
      </c>
      <c r="K17" s="224" t="s">
        <v>35</v>
      </c>
      <c r="L17" s="228"/>
      <c r="M17" s="224"/>
      <c r="N17" s="224"/>
      <c r="O17" s="224"/>
      <c r="P17" s="224"/>
      <c r="Q17" s="228" t="s">
        <v>36</v>
      </c>
      <c r="R17" s="224" t="s">
        <v>37</v>
      </c>
      <c r="T17" s="233"/>
      <c r="U17" s="236"/>
      <c r="V17" s="222"/>
      <c r="W17" s="235"/>
    </row>
    <row r="18" spans="1:23" s="219" customFormat="1" ht="9.75" customHeight="1" x14ac:dyDescent="0.25">
      <c r="A18" s="237"/>
      <c r="B18" s="238"/>
      <c r="C18" s="239"/>
      <c r="D18" s="240"/>
      <c r="E18" s="240"/>
      <c r="F18" s="240"/>
      <c r="G18" s="238"/>
      <c r="H18" s="228"/>
      <c r="I18" s="237"/>
      <c r="J18" s="238"/>
      <c r="K18" s="238"/>
      <c r="L18" s="228"/>
      <c r="M18" s="237"/>
      <c r="N18" s="237"/>
      <c r="O18" s="237"/>
      <c r="P18" s="237"/>
      <c r="Q18" s="228"/>
      <c r="R18" s="224" t="s">
        <v>38</v>
      </c>
      <c r="T18" s="233"/>
      <c r="U18" s="236"/>
      <c r="V18" s="222"/>
      <c r="W18" s="235"/>
    </row>
    <row r="19" spans="1:23" ht="10.5" customHeight="1" x14ac:dyDescent="0.25">
      <c r="A19" s="241">
        <v>1</v>
      </c>
      <c r="B19" s="241">
        <v>2</v>
      </c>
      <c r="C19" s="241"/>
      <c r="D19" s="242">
        <v>3</v>
      </c>
      <c r="E19" s="242"/>
      <c r="F19" s="242"/>
      <c r="G19" s="241">
        <v>4</v>
      </c>
      <c r="H19" s="243">
        <v>5</v>
      </c>
      <c r="I19" s="241">
        <v>6</v>
      </c>
      <c r="J19" s="244">
        <v>7</v>
      </c>
      <c r="K19" s="245">
        <v>8</v>
      </c>
      <c r="L19" s="246">
        <v>9</v>
      </c>
      <c r="M19" s="241">
        <v>10</v>
      </c>
      <c r="N19" s="241">
        <v>11</v>
      </c>
      <c r="O19" s="241">
        <v>12</v>
      </c>
      <c r="P19" s="241">
        <v>14</v>
      </c>
      <c r="Q19" s="241">
        <v>9</v>
      </c>
      <c r="R19" s="241">
        <v>10</v>
      </c>
      <c r="T19" s="95"/>
      <c r="U19" s="90"/>
      <c r="V19" s="222"/>
      <c r="W19" s="235"/>
    </row>
    <row r="20" spans="1:23" s="100" customFormat="1" ht="40.5" customHeight="1" x14ac:dyDescent="0.25">
      <c r="A20" s="550"/>
      <c r="B20" s="550"/>
      <c r="C20" s="551"/>
      <c r="D20" s="550" t="s">
        <v>39</v>
      </c>
      <c r="E20" s="250">
        <v>6593339.7000000002</v>
      </c>
      <c r="F20" s="250">
        <v>3534326.42</v>
      </c>
      <c r="G20" s="250">
        <v>840903180.55999994</v>
      </c>
      <c r="H20" s="250">
        <v>418995573.91000003</v>
      </c>
      <c r="I20" s="250">
        <v>152207216.36999997</v>
      </c>
      <c r="J20" s="250">
        <v>124961923.84999999</v>
      </c>
      <c r="K20" s="250">
        <v>141826433.69</v>
      </c>
      <c r="L20" s="250">
        <v>147342578.59</v>
      </c>
      <c r="M20" s="250">
        <v>66326845</v>
      </c>
      <c r="N20" s="250">
        <v>14846800</v>
      </c>
      <c r="O20" s="250">
        <v>2325000</v>
      </c>
      <c r="P20" s="250">
        <v>0</v>
      </c>
      <c r="Q20" s="250">
        <v>0</v>
      </c>
      <c r="R20" s="552" t="s">
        <v>40</v>
      </c>
      <c r="T20" s="553"/>
      <c r="U20" s="205"/>
      <c r="V20" s="247"/>
      <c r="W20" s="235"/>
    </row>
    <row r="21" spans="1:23" s="100" customFormat="1" ht="40.5" customHeight="1" x14ac:dyDescent="0.25">
      <c r="A21" s="248">
        <v>600</v>
      </c>
      <c r="B21" s="554"/>
      <c r="C21" s="555"/>
      <c r="D21" s="249" t="s">
        <v>211</v>
      </c>
      <c r="E21" s="250">
        <v>4070685</v>
      </c>
      <c r="F21" s="250">
        <v>3499326.42</v>
      </c>
      <c r="G21" s="250">
        <v>365787810.05999994</v>
      </c>
      <c r="H21" s="250">
        <v>202115681.61000001</v>
      </c>
      <c r="I21" s="250">
        <v>53337632.280000001</v>
      </c>
      <c r="J21" s="250">
        <v>55715590.469999999</v>
      </c>
      <c r="K21" s="250">
        <v>93062458.859999999</v>
      </c>
      <c r="L21" s="250">
        <v>63007018.059999995</v>
      </c>
      <c r="M21" s="250">
        <v>49000000</v>
      </c>
      <c r="N21" s="250">
        <v>0</v>
      </c>
      <c r="O21" s="250">
        <v>0</v>
      </c>
      <c r="P21" s="250">
        <v>0</v>
      </c>
      <c r="Q21" s="250">
        <v>0</v>
      </c>
      <c r="R21" s="552"/>
      <c r="T21" s="553"/>
      <c r="U21" s="205"/>
      <c r="V21" s="247"/>
      <c r="W21" s="235"/>
    </row>
    <row r="22" spans="1:23" s="100" customFormat="1" ht="40.5" customHeight="1" x14ac:dyDescent="0.25">
      <c r="A22" s="248"/>
      <c r="B22" s="251">
        <v>60016</v>
      </c>
      <c r="C22" s="251"/>
      <c r="D22" s="252" t="s">
        <v>7</v>
      </c>
      <c r="E22" s="253">
        <v>4070685</v>
      </c>
      <c r="F22" s="253">
        <v>3499326.42</v>
      </c>
      <c r="G22" s="253">
        <v>68933632.979999989</v>
      </c>
      <c r="H22" s="253">
        <v>35141184.93</v>
      </c>
      <c r="I22" s="253">
        <v>12628032.84</v>
      </c>
      <c r="J22" s="253">
        <v>9322762.0600000005</v>
      </c>
      <c r="K22" s="253">
        <v>13190390.029999999</v>
      </c>
      <c r="L22" s="253">
        <v>10701928.619999999</v>
      </c>
      <c r="M22" s="253">
        <v>0</v>
      </c>
      <c r="N22" s="253">
        <v>0</v>
      </c>
      <c r="O22" s="253">
        <v>0</v>
      </c>
      <c r="P22" s="253">
        <v>0</v>
      </c>
      <c r="Q22" s="253">
        <v>0</v>
      </c>
      <c r="R22" s="281"/>
      <c r="S22" s="94"/>
      <c r="T22" s="94"/>
      <c r="U22" s="235"/>
      <c r="V22" s="94"/>
      <c r="W22" s="235"/>
    </row>
    <row r="23" spans="1:23" s="100" customFormat="1" ht="40.5" customHeight="1" x14ac:dyDescent="0.25">
      <c r="A23" s="248"/>
      <c r="B23" s="254"/>
      <c r="C23" s="255">
        <v>6050</v>
      </c>
      <c r="D23" s="256" t="s">
        <v>212</v>
      </c>
      <c r="E23" s="257">
        <v>4070685</v>
      </c>
      <c r="F23" s="257">
        <v>3359326.42</v>
      </c>
      <c r="G23" s="258">
        <v>14955958.269999998</v>
      </c>
      <c r="H23" s="259">
        <v>4942337.84</v>
      </c>
      <c r="I23" s="258">
        <v>871652.84</v>
      </c>
      <c r="J23" s="258">
        <v>4070685</v>
      </c>
      <c r="K23" s="258"/>
      <c r="L23" s="258"/>
      <c r="M23" s="258"/>
      <c r="N23" s="258"/>
      <c r="O23" s="258"/>
      <c r="P23" s="258"/>
      <c r="Q23" s="260"/>
      <c r="R23" s="281" t="s">
        <v>213</v>
      </c>
      <c r="S23" s="235"/>
      <c r="T23" s="94"/>
      <c r="U23" s="235"/>
      <c r="V23" s="94"/>
      <c r="W23" s="235"/>
    </row>
    <row r="24" spans="1:23" s="100" customFormat="1" ht="40.5" customHeight="1" x14ac:dyDescent="0.25">
      <c r="A24" s="248"/>
      <c r="B24" s="254"/>
      <c r="C24" s="242">
        <v>6050</v>
      </c>
      <c r="D24" s="261" t="s">
        <v>214</v>
      </c>
      <c r="E24" s="261"/>
      <c r="F24" s="262">
        <v>140000</v>
      </c>
      <c r="G24" s="263">
        <v>860000</v>
      </c>
      <c r="H24" s="263">
        <v>860000</v>
      </c>
      <c r="I24" s="263">
        <v>860000</v>
      </c>
      <c r="J24" s="263"/>
      <c r="K24" s="263"/>
      <c r="L24" s="263"/>
      <c r="M24" s="263"/>
      <c r="N24" s="263"/>
      <c r="O24" s="263"/>
      <c r="P24" s="263"/>
      <c r="Q24" s="263"/>
      <c r="R24" s="556" t="s">
        <v>213</v>
      </c>
      <c r="S24" s="235"/>
      <c r="T24" s="94"/>
      <c r="U24" s="235"/>
      <c r="V24" s="94"/>
      <c r="W24" s="235"/>
    </row>
    <row r="25" spans="1:23" ht="40.5" customHeight="1" x14ac:dyDescent="0.25">
      <c r="A25" s="254">
        <v>700</v>
      </c>
      <c r="B25" s="254"/>
      <c r="C25" s="242"/>
      <c r="D25" s="249" t="s">
        <v>215</v>
      </c>
      <c r="E25" s="264">
        <v>2382654.7000000002</v>
      </c>
      <c r="F25" s="264">
        <v>0</v>
      </c>
      <c r="G25" s="264">
        <v>230578163.70999998</v>
      </c>
      <c r="H25" s="264">
        <v>98983587.359999999</v>
      </c>
      <c r="I25" s="264">
        <v>36521613.190000005</v>
      </c>
      <c r="J25" s="264">
        <v>46245785.629999995</v>
      </c>
      <c r="K25" s="264">
        <v>16216188.540000001</v>
      </c>
      <c r="L25" s="264">
        <v>14956368.26</v>
      </c>
      <c r="M25" s="264">
        <v>7325000</v>
      </c>
      <c r="N25" s="264">
        <v>1325000</v>
      </c>
      <c r="O25" s="264">
        <v>1325000</v>
      </c>
      <c r="P25" s="264">
        <v>0</v>
      </c>
      <c r="Q25" s="264">
        <v>0</v>
      </c>
      <c r="R25" s="281"/>
      <c r="U25" s="234"/>
    </row>
    <row r="26" spans="1:23" ht="40.5" customHeight="1" x14ac:dyDescent="0.25">
      <c r="A26" s="254"/>
      <c r="B26" s="254">
        <v>70095</v>
      </c>
      <c r="C26" s="242"/>
      <c r="D26" s="249" t="s">
        <v>72</v>
      </c>
      <c r="E26" s="264">
        <v>2382654.7000000002</v>
      </c>
      <c r="F26" s="264">
        <v>0</v>
      </c>
      <c r="G26" s="264">
        <v>150947138.5</v>
      </c>
      <c r="H26" s="264">
        <v>61135871.480000004</v>
      </c>
      <c r="I26" s="264">
        <v>14163351.35</v>
      </c>
      <c r="J26" s="264">
        <v>38838342.789999999</v>
      </c>
      <c r="K26" s="264">
        <v>8134177.3400000008</v>
      </c>
      <c r="L26" s="264">
        <v>11000000</v>
      </c>
      <c r="M26" s="264">
        <v>6000000</v>
      </c>
      <c r="N26" s="264">
        <v>0</v>
      </c>
      <c r="O26" s="264">
        <v>0</v>
      </c>
      <c r="P26" s="264">
        <v>0</v>
      </c>
      <c r="Q26" s="264">
        <v>0</v>
      </c>
      <c r="R26" s="281"/>
      <c r="U26" s="234"/>
    </row>
    <row r="27" spans="1:23" ht="12" customHeight="1" x14ac:dyDescent="0.25">
      <c r="A27" s="212"/>
      <c r="B27" s="212"/>
      <c r="C27" s="265"/>
      <c r="D27" s="557" t="s">
        <v>83</v>
      </c>
      <c r="E27" s="266"/>
      <c r="F27" s="266"/>
      <c r="G27" s="42"/>
      <c r="H27" s="42"/>
      <c r="I27" s="42"/>
      <c r="J27" s="42"/>
      <c r="K27" s="42"/>
      <c r="L27" s="267"/>
      <c r="M27" s="267"/>
      <c r="N27" s="267"/>
      <c r="O27" s="267"/>
      <c r="P27" s="267"/>
      <c r="Q27" s="268"/>
      <c r="R27" s="558"/>
      <c r="S27" s="235"/>
      <c r="U27" s="234"/>
    </row>
    <row r="28" spans="1:23" ht="40.5" customHeight="1" x14ac:dyDescent="0.25">
      <c r="A28" s="269"/>
      <c r="B28" s="270" t="s">
        <v>84</v>
      </c>
      <c r="C28" s="271"/>
      <c r="D28" s="272" t="s">
        <v>216</v>
      </c>
      <c r="E28" s="273">
        <v>2372654.7000000002</v>
      </c>
      <c r="F28" s="274"/>
      <c r="G28" s="43">
        <v>50929144.990000002</v>
      </c>
      <c r="H28" s="43">
        <v>2372654.7000000002</v>
      </c>
      <c r="I28" s="43">
        <v>25000</v>
      </c>
      <c r="J28" s="43"/>
      <c r="K28" s="43">
        <v>2347654.7000000002</v>
      </c>
      <c r="L28" s="275"/>
      <c r="M28" s="275"/>
      <c r="N28" s="275"/>
      <c r="O28" s="275"/>
      <c r="P28" s="275"/>
      <c r="Q28" s="276"/>
      <c r="R28" s="559" t="s">
        <v>85</v>
      </c>
      <c r="S28" s="235"/>
      <c r="U28" s="234"/>
    </row>
    <row r="29" spans="1:23" ht="14.25" customHeight="1" x14ac:dyDescent="0.25">
      <c r="A29" s="212"/>
      <c r="B29" s="212"/>
      <c r="C29" s="265"/>
      <c r="D29" s="560" t="s">
        <v>83</v>
      </c>
      <c r="E29" s="277"/>
      <c r="F29" s="266"/>
      <c r="G29" s="42"/>
      <c r="H29" s="42"/>
      <c r="I29" s="42"/>
      <c r="J29" s="42"/>
      <c r="K29" s="42"/>
      <c r="L29" s="267"/>
      <c r="M29" s="267"/>
      <c r="N29" s="267"/>
      <c r="O29" s="267"/>
      <c r="P29" s="267"/>
      <c r="Q29" s="268"/>
      <c r="R29" s="558"/>
      <c r="S29" s="235"/>
      <c r="U29" s="234"/>
    </row>
    <row r="30" spans="1:23" ht="40.5" customHeight="1" x14ac:dyDescent="0.25">
      <c r="A30" s="269"/>
      <c r="B30" s="270" t="s">
        <v>84</v>
      </c>
      <c r="C30" s="271"/>
      <c r="D30" s="274" t="s">
        <v>217</v>
      </c>
      <c r="E30" s="273">
        <v>10000</v>
      </c>
      <c r="F30" s="274"/>
      <c r="G30" s="43">
        <v>7189360.0099999998</v>
      </c>
      <c r="H30" s="43">
        <v>10000</v>
      </c>
      <c r="I30" s="43">
        <v>10000</v>
      </c>
      <c r="J30" s="43"/>
      <c r="K30" s="43"/>
      <c r="L30" s="275"/>
      <c r="M30" s="275"/>
      <c r="N30" s="275"/>
      <c r="O30" s="275"/>
      <c r="P30" s="275"/>
      <c r="Q30" s="276"/>
      <c r="R30" s="559" t="s">
        <v>85</v>
      </c>
      <c r="S30" s="235"/>
      <c r="U30" s="234"/>
    </row>
    <row r="31" spans="1:23" ht="40.5" customHeight="1" x14ac:dyDescent="0.25">
      <c r="A31" s="254">
        <v>750</v>
      </c>
      <c r="B31" s="254"/>
      <c r="C31" s="242"/>
      <c r="D31" s="249" t="s">
        <v>82</v>
      </c>
      <c r="E31" s="264">
        <v>0</v>
      </c>
      <c r="F31" s="264">
        <v>35000</v>
      </c>
      <c r="G31" s="264">
        <v>96250876.030000001</v>
      </c>
      <c r="H31" s="264">
        <v>38016597.349999994</v>
      </c>
      <c r="I31" s="264">
        <v>21971984.759999998</v>
      </c>
      <c r="J31" s="264">
        <v>136453.88</v>
      </c>
      <c r="K31" s="264">
        <v>15908158.709999999</v>
      </c>
      <c r="L31" s="264">
        <v>9352698.5</v>
      </c>
      <c r="M31" s="264">
        <v>7500000</v>
      </c>
      <c r="N31" s="264">
        <v>12521800</v>
      </c>
      <c r="O31" s="264">
        <v>0</v>
      </c>
      <c r="P31" s="264">
        <v>0</v>
      </c>
      <c r="Q31" s="264">
        <v>0</v>
      </c>
      <c r="R31" s="281"/>
      <c r="U31" s="234"/>
    </row>
    <row r="32" spans="1:23" ht="40.5" customHeight="1" x14ac:dyDescent="0.25">
      <c r="A32" s="254"/>
      <c r="B32" s="254">
        <v>75095</v>
      </c>
      <c r="C32" s="278"/>
      <c r="D32" s="279" t="s">
        <v>72</v>
      </c>
      <c r="E32" s="280">
        <v>0</v>
      </c>
      <c r="F32" s="280">
        <v>35000</v>
      </c>
      <c r="G32" s="280">
        <v>92514111.030000001</v>
      </c>
      <c r="H32" s="280">
        <v>35137650.849999994</v>
      </c>
      <c r="I32" s="280">
        <v>20866287.09</v>
      </c>
      <c r="J32" s="280">
        <v>0</v>
      </c>
      <c r="K32" s="280">
        <v>14271363.76</v>
      </c>
      <c r="L32" s="280">
        <v>8710000</v>
      </c>
      <c r="M32" s="280">
        <v>7500000</v>
      </c>
      <c r="N32" s="280">
        <v>12521800</v>
      </c>
      <c r="O32" s="280">
        <v>0</v>
      </c>
      <c r="P32" s="280">
        <v>0</v>
      </c>
      <c r="Q32" s="280">
        <v>0</v>
      </c>
      <c r="R32" s="558"/>
      <c r="U32" s="234"/>
    </row>
    <row r="33" spans="1:21" ht="40.5" customHeight="1" x14ac:dyDescent="0.25">
      <c r="A33" s="254"/>
      <c r="B33" s="254"/>
      <c r="C33" s="281" t="s">
        <v>218</v>
      </c>
      <c r="D33" s="282" t="s">
        <v>92</v>
      </c>
      <c r="E33" s="283"/>
      <c r="F33" s="284">
        <v>35000</v>
      </c>
      <c r="G33" s="285">
        <v>21838286.559999999</v>
      </c>
      <c r="H33" s="285">
        <v>18207041.719999999</v>
      </c>
      <c r="I33" s="285">
        <v>9480420.0399999991</v>
      </c>
      <c r="J33" s="285"/>
      <c r="K33" s="285">
        <v>8726621.6799999997</v>
      </c>
      <c r="L33" s="286"/>
      <c r="M33" s="286"/>
      <c r="N33" s="286"/>
      <c r="O33" s="286"/>
      <c r="P33" s="286"/>
      <c r="Q33" s="287"/>
      <c r="R33" s="281" t="s">
        <v>85</v>
      </c>
      <c r="S33" s="152"/>
      <c r="U33" s="234"/>
    </row>
    <row r="34" spans="1:21" s="96" customFormat="1" ht="40.5" customHeight="1" x14ac:dyDescent="0.3">
      <c r="A34" s="269"/>
      <c r="B34" s="269"/>
      <c r="C34" s="288">
        <v>6059</v>
      </c>
      <c r="D34" s="289" t="s">
        <v>219</v>
      </c>
      <c r="E34" s="44"/>
      <c r="F34" s="44"/>
      <c r="G34" s="285">
        <v>24121800</v>
      </c>
      <c r="H34" s="285">
        <v>1000000</v>
      </c>
      <c r="I34" s="285">
        <v>1000000</v>
      </c>
      <c r="J34" s="285"/>
      <c r="K34" s="285"/>
      <c r="L34" s="286">
        <v>7500000</v>
      </c>
      <c r="M34" s="286">
        <v>7500000</v>
      </c>
      <c r="N34" s="286">
        <v>12521800</v>
      </c>
      <c r="O34" s="290"/>
      <c r="P34" s="290"/>
      <c r="Q34" s="561"/>
      <c r="R34" s="281" t="s">
        <v>85</v>
      </c>
      <c r="S34" s="152"/>
      <c r="U34" s="291"/>
    </row>
    <row r="35" spans="1:21" ht="40.5" customHeight="1" x14ac:dyDescent="0.25">
      <c r="A35" s="254">
        <v>900</v>
      </c>
      <c r="B35" s="254"/>
      <c r="C35" s="242"/>
      <c r="D35" s="249" t="s">
        <v>86</v>
      </c>
      <c r="E35" s="264">
        <v>140000</v>
      </c>
      <c r="F35" s="264">
        <v>0</v>
      </c>
      <c r="G35" s="264">
        <v>68277626.599999994</v>
      </c>
      <c r="H35" s="264">
        <v>36307782</v>
      </c>
      <c r="I35" s="264">
        <v>5090139</v>
      </c>
      <c r="J35" s="264">
        <v>20563791.449999999</v>
      </c>
      <c r="K35" s="264">
        <v>10653851.550000001</v>
      </c>
      <c r="L35" s="264">
        <v>21499243</v>
      </c>
      <c r="M35" s="264">
        <v>1000000</v>
      </c>
      <c r="N35" s="264">
        <v>1000000</v>
      </c>
      <c r="O35" s="264">
        <v>1000000</v>
      </c>
      <c r="P35" s="264">
        <v>0</v>
      </c>
      <c r="Q35" s="264">
        <v>0</v>
      </c>
      <c r="R35" s="288"/>
      <c r="U35" s="234"/>
    </row>
    <row r="36" spans="1:21" ht="40.5" customHeight="1" x14ac:dyDescent="0.25">
      <c r="A36" s="254"/>
      <c r="B36" s="254">
        <v>90095</v>
      </c>
      <c r="C36" s="242"/>
      <c r="D36" s="292" t="s">
        <v>72</v>
      </c>
      <c r="E36" s="264">
        <v>140000</v>
      </c>
      <c r="F36" s="264">
        <v>0</v>
      </c>
      <c r="G36" s="264">
        <v>34639167</v>
      </c>
      <c r="H36" s="264">
        <v>14473943</v>
      </c>
      <c r="I36" s="264">
        <v>1940000</v>
      </c>
      <c r="J36" s="264">
        <v>1880091.45</v>
      </c>
      <c r="K36" s="264">
        <v>10653851.550000001</v>
      </c>
      <c r="L36" s="264">
        <v>19083943</v>
      </c>
      <c r="M36" s="264">
        <v>0</v>
      </c>
      <c r="N36" s="264">
        <v>0</v>
      </c>
      <c r="O36" s="264">
        <v>0</v>
      </c>
      <c r="P36" s="264">
        <v>0</v>
      </c>
      <c r="Q36" s="264">
        <v>0</v>
      </c>
      <c r="R36" s="552"/>
      <c r="U36" s="234"/>
    </row>
    <row r="37" spans="1:21" ht="9" customHeight="1" x14ac:dyDescent="0.25">
      <c r="A37" s="212"/>
      <c r="B37" s="212"/>
      <c r="C37" s="278"/>
      <c r="D37" s="562" t="s">
        <v>220</v>
      </c>
      <c r="E37" s="280"/>
      <c r="F37" s="280"/>
      <c r="G37" s="280"/>
      <c r="H37" s="280"/>
      <c r="I37" s="280"/>
      <c r="J37" s="280"/>
      <c r="K37" s="280"/>
      <c r="L37" s="280"/>
      <c r="M37" s="280"/>
      <c r="N37" s="280"/>
      <c r="O37" s="280"/>
      <c r="P37" s="280"/>
      <c r="Q37" s="280"/>
      <c r="R37" s="563"/>
      <c r="U37" s="234"/>
    </row>
    <row r="38" spans="1:21" ht="40.5" customHeight="1" x14ac:dyDescent="0.25">
      <c r="A38" s="269"/>
      <c r="B38" s="270" t="s">
        <v>221</v>
      </c>
      <c r="C38" s="293"/>
      <c r="D38" s="294" t="s">
        <v>222</v>
      </c>
      <c r="E38" s="295">
        <v>140000</v>
      </c>
      <c r="F38" s="295"/>
      <c r="G38" s="295">
        <v>140000</v>
      </c>
      <c r="H38" s="295">
        <v>140000</v>
      </c>
      <c r="I38" s="295">
        <v>140000</v>
      </c>
      <c r="J38" s="295"/>
      <c r="K38" s="295"/>
      <c r="L38" s="295"/>
      <c r="M38" s="295"/>
      <c r="N38" s="295"/>
      <c r="O38" s="295"/>
      <c r="P38" s="295"/>
      <c r="Q38" s="295"/>
      <c r="R38" s="559" t="s">
        <v>213</v>
      </c>
      <c r="U38" s="234"/>
    </row>
  </sheetData>
  <autoFilter ref="R1:R38" xr:uid="{A8136B12-05A3-4BEA-B0D7-93047C575EDB}"/>
  <pageMargins left="0.43307086614173229" right="0.43307086614173229" top="0.74803149606299213" bottom="0.74803149606299213" header="0.31496062992125984" footer="0.31496062992125984"/>
  <pageSetup paperSize="9" scale="80" orientation="landscape" useFirstPageNumber="1" r:id="rId1"/>
  <headerFooter>
    <oddFooter>&amp;C&amp;"Arial,Normalny"&amp;8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4E171-C481-489D-8AA1-3E0402DE13F6}">
  <sheetPr>
    <tabColor rgb="FFFF00FF"/>
  </sheetPr>
  <dimension ref="A1:L55"/>
  <sheetViews>
    <sheetView zoomScale="120" zoomScaleNormal="120" workbookViewId="0">
      <pane ySplit="17" topLeftCell="A18" activePane="bottomLeft" state="frozen"/>
      <selection pane="bottomLeft"/>
    </sheetView>
  </sheetViews>
  <sheetFormatPr defaultColWidth="10.28515625" defaultRowHeight="11.25" x14ac:dyDescent="0.2"/>
  <cols>
    <col min="1" max="1" width="6.42578125" style="2" customWidth="1"/>
    <col min="2" max="2" width="58.28515625" style="2" customWidth="1"/>
    <col min="3" max="3" width="10.28515625" style="2"/>
    <col min="4" max="6" width="11.42578125" style="2" customWidth="1"/>
    <col min="7" max="7" width="11.5703125" style="2" customWidth="1"/>
    <col min="8" max="8" width="11.28515625" style="2" customWidth="1"/>
    <col min="9" max="9" width="11.5703125" style="2" customWidth="1"/>
    <col min="10" max="10" width="17" style="2" customWidth="1"/>
    <col min="11" max="11" width="16.28515625" style="2" customWidth="1"/>
    <col min="12" max="256" width="10.28515625" style="2"/>
    <col min="257" max="257" width="6.42578125" style="2" customWidth="1"/>
    <col min="258" max="258" width="58.28515625" style="2" customWidth="1"/>
    <col min="259" max="259" width="10.28515625" style="2"/>
    <col min="260" max="260" width="11" style="2" customWidth="1"/>
    <col min="261" max="262" width="9.7109375" style="2" customWidth="1"/>
    <col min="263" max="263" width="10.7109375" style="2" customWidth="1"/>
    <col min="264" max="265" width="11.28515625" style="2" customWidth="1"/>
    <col min="266" max="266" width="17" style="2" customWidth="1"/>
    <col min="267" max="267" width="16.28515625" style="2" customWidth="1"/>
    <col min="268" max="512" width="10.28515625" style="2"/>
    <col min="513" max="513" width="6.42578125" style="2" customWidth="1"/>
    <col min="514" max="514" width="58.28515625" style="2" customWidth="1"/>
    <col min="515" max="515" width="10.28515625" style="2"/>
    <col min="516" max="516" width="11" style="2" customWidth="1"/>
    <col min="517" max="518" width="9.7109375" style="2" customWidth="1"/>
    <col min="519" max="519" width="10.7109375" style="2" customWidth="1"/>
    <col min="520" max="521" width="11.28515625" style="2" customWidth="1"/>
    <col min="522" max="522" width="17" style="2" customWidth="1"/>
    <col min="523" max="523" width="16.28515625" style="2" customWidth="1"/>
    <col min="524" max="768" width="10.28515625" style="2"/>
    <col min="769" max="769" width="6.42578125" style="2" customWidth="1"/>
    <col min="770" max="770" width="58.28515625" style="2" customWidth="1"/>
    <col min="771" max="771" width="10.28515625" style="2"/>
    <col min="772" max="772" width="11" style="2" customWidth="1"/>
    <col min="773" max="774" width="9.7109375" style="2" customWidth="1"/>
    <col min="775" max="775" width="10.7109375" style="2" customWidth="1"/>
    <col min="776" max="777" width="11.28515625" style="2" customWidth="1"/>
    <col min="778" max="778" width="17" style="2" customWidth="1"/>
    <col min="779" max="779" width="16.28515625" style="2" customWidth="1"/>
    <col min="780" max="1024" width="10.28515625" style="2"/>
    <col min="1025" max="1025" width="6.42578125" style="2" customWidth="1"/>
    <col min="1026" max="1026" width="58.28515625" style="2" customWidth="1"/>
    <col min="1027" max="1027" width="10.28515625" style="2"/>
    <col min="1028" max="1028" width="11" style="2" customWidth="1"/>
    <col min="1029" max="1030" width="9.7109375" style="2" customWidth="1"/>
    <col min="1031" max="1031" width="10.7109375" style="2" customWidth="1"/>
    <col min="1032" max="1033" width="11.28515625" style="2" customWidth="1"/>
    <col min="1034" max="1034" width="17" style="2" customWidth="1"/>
    <col min="1035" max="1035" width="16.28515625" style="2" customWidth="1"/>
    <col min="1036" max="1280" width="10.28515625" style="2"/>
    <col min="1281" max="1281" width="6.42578125" style="2" customWidth="1"/>
    <col min="1282" max="1282" width="58.28515625" style="2" customWidth="1"/>
    <col min="1283" max="1283" width="10.28515625" style="2"/>
    <col min="1284" max="1284" width="11" style="2" customWidth="1"/>
    <col min="1285" max="1286" width="9.7109375" style="2" customWidth="1"/>
    <col min="1287" max="1287" width="10.7109375" style="2" customWidth="1"/>
    <col min="1288" max="1289" width="11.28515625" style="2" customWidth="1"/>
    <col min="1290" max="1290" width="17" style="2" customWidth="1"/>
    <col min="1291" max="1291" width="16.28515625" style="2" customWidth="1"/>
    <col min="1292" max="1536" width="10.28515625" style="2"/>
    <col min="1537" max="1537" width="6.42578125" style="2" customWidth="1"/>
    <col min="1538" max="1538" width="58.28515625" style="2" customWidth="1"/>
    <col min="1539" max="1539" width="10.28515625" style="2"/>
    <col min="1540" max="1540" width="11" style="2" customWidth="1"/>
    <col min="1541" max="1542" width="9.7109375" style="2" customWidth="1"/>
    <col min="1543" max="1543" width="10.7109375" style="2" customWidth="1"/>
    <col min="1544" max="1545" width="11.28515625" style="2" customWidth="1"/>
    <col min="1546" max="1546" width="17" style="2" customWidth="1"/>
    <col min="1547" max="1547" width="16.28515625" style="2" customWidth="1"/>
    <col min="1548" max="1792" width="10.28515625" style="2"/>
    <col min="1793" max="1793" width="6.42578125" style="2" customWidth="1"/>
    <col min="1794" max="1794" width="58.28515625" style="2" customWidth="1"/>
    <col min="1795" max="1795" width="10.28515625" style="2"/>
    <col min="1796" max="1796" width="11" style="2" customWidth="1"/>
    <col min="1797" max="1798" width="9.7109375" style="2" customWidth="1"/>
    <col min="1799" max="1799" width="10.7109375" style="2" customWidth="1"/>
    <col min="1800" max="1801" width="11.28515625" style="2" customWidth="1"/>
    <col min="1802" max="1802" width="17" style="2" customWidth="1"/>
    <col min="1803" max="1803" width="16.28515625" style="2" customWidth="1"/>
    <col min="1804" max="2048" width="10.28515625" style="2"/>
    <col min="2049" max="2049" width="6.42578125" style="2" customWidth="1"/>
    <col min="2050" max="2050" width="58.28515625" style="2" customWidth="1"/>
    <col min="2051" max="2051" width="10.28515625" style="2"/>
    <col min="2052" max="2052" width="11" style="2" customWidth="1"/>
    <col min="2053" max="2054" width="9.7109375" style="2" customWidth="1"/>
    <col min="2055" max="2055" width="10.7109375" style="2" customWidth="1"/>
    <col min="2056" max="2057" width="11.28515625" style="2" customWidth="1"/>
    <col min="2058" max="2058" width="17" style="2" customWidth="1"/>
    <col min="2059" max="2059" width="16.28515625" style="2" customWidth="1"/>
    <col min="2060" max="2304" width="10.28515625" style="2"/>
    <col min="2305" max="2305" width="6.42578125" style="2" customWidth="1"/>
    <col min="2306" max="2306" width="58.28515625" style="2" customWidth="1"/>
    <col min="2307" max="2307" width="10.28515625" style="2"/>
    <col min="2308" max="2308" width="11" style="2" customWidth="1"/>
    <col min="2309" max="2310" width="9.7109375" style="2" customWidth="1"/>
    <col min="2311" max="2311" width="10.7109375" style="2" customWidth="1"/>
    <col min="2312" max="2313" width="11.28515625" style="2" customWidth="1"/>
    <col min="2314" max="2314" width="17" style="2" customWidth="1"/>
    <col min="2315" max="2315" width="16.28515625" style="2" customWidth="1"/>
    <col min="2316" max="2560" width="10.28515625" style="2"/>
    <col min="2561" max="2561" width="6.42578125" style="2" customWidth="1"/>
    <col min="2562" max="2562" width="58.28515625" style="2" customWidth="1"/>
    <col min="2563" max="2563" width="10.28515625" style="2"/>
    <col min="2564" max="2564" width="11" style="2" customWidth="1"/>
    <col min="2565" max="2566" width="9.7109375" style="2" customWidth="1"/>
    <col min="2567" max="2567" width="10.7109375" style="2" customWidth="1"/>
    <col min="2568" max="2569" width="11.28515625" style="2" customWidth="1"/>
    <col min="2570" max="2570" width="17" style="2" customWidth="1"/>
    <col min="2571" max="2571" width="16.28515625" style="2" customWidth="1"/>
    <col min="2572" max="2816" width="10.28515625" style="2"/>
    <col min="2817" max="2817" width="6.42578125" style="2" customWidth="1"/>
    <col min="2818" max="2818" width="58.28515625" style="2" customWidth="1"/>
    <col min="2819" max="2819" width="10.28515625" style="2"/>
    <col min="2820" max="2820" width="11" style="2" customWidth="1"/>
    <col min="2821" max="2822" width="9.7109375" style="2" customWidth="1"/>
    <col min="2823" max="2823" width="10.7109375" style="2" customWidth="1"/>
    <col min="2824" max="2825" width="11.28515625" style="2" customWidth="1"/>
    <col min="2826" max="2826" width="17" style="2" customWidth="1"/>
    <col min="2827" max="2827" width="16.28515625" style="2" customWidth="1"/>
    <col min="2828" max="3072" width="10.28515625" style="2"/>
    <col min="3073" max="3073" width="6.42578125" style="2" customWidth="1"/>
    <col min="3074" max="3074" width="58.28515625" style="2" customWidth="1"/>
    <col min="3075" max="3075" width="10.28515625" style="2"/>
    <col min="3076" max="3076" width="11" style="2" customWidth="1"/>
    <col min="3077" max="3078" width="9.7109375" style="2" customWidth="1"/>
    <col min="3079" max="3079" width="10.7109375" style="2" customWidth="1"/>
    <col min="3080" max="3081" width="11.28515625" style="2" customWidth="1"/>
    <col min="3082" max="3082" width="17" style="2" customWidth="1"/>
    <col min="3083" max="3083" width="16.28515625" style="2" customWidth="1"/>
    <col min="3084" max="3328" width="10.28515625" style="2"/>
    <col min="3329" max="3329" width="6.42578125" style="2" customWidth="1"/>
    <col min="3330" max="3330" width="58.28515625" style="2" customWidth="1"/>
    <col min="3331" max="3331" width="10.28515625" style="2"/>
    <col min="3332" max="3332" width="11" style="2" customWidth="1"/>
    <col min="3333" max="3334" width="9.7109375" style="2" customWidth="1"/>
    <col min="3335" max="3335" width="10.7109375" style="2" customWidth="1"/>
    <col min="3336" max="3337" width="11.28515625" style="2" customWidth="1"/>
    <col min="3338" max="3338" width="17" style="2" customWidth="1"/>
    <col min="3339" max="3339" width="16.28515625" style="2" customWidth="1"/>
    <col min="3340" max="3584" width="10.28515625" style="2"/>
    <col min="3585" max="3585" width="6.42578125" style="2" customWidth="1"/>
    <col min="3586" max="3586" width="58.28515625" style="2" customWidth="1"/>
    <col min="3587" max="3587" width="10.28515625" style="2"/>
    <col min="3588" max="3588" width="11" style="2" customWidth="1"/>
    <col min="3589" max="3590" width="9.7109375" style="2" customWidth="1"/>
    <col min="3591" max="3591" width="10.7109375" style="2" customWidth="1"/>
    <col min="3592" max="3593" width="11.28515625" style="2" customWidth="1"/>
    <col min="3594" max="3594" width="17" style="2" customWidth="1"/>
    <col min="3595" max="3595" width="16.28515625" style="2" customWidth="1"/>
    <col min="3596" max="3840" width="10.28515625" style="2"/>
    <col min="3841" max="3841" width="6.42578125" style="2" customWidth="1"/>
    <col min="3842" max="3842" width="58.28515625" style="2" customWidth="1"/>
    <col min="3843" max="3843" width="10.28515625" style="2"/>
    <col min="3844" max="3844" width="11" style="2" customWidth="1"/>
    <col min="3845" max="3846" width="9.7109375" style="2" customWidth="1"/>
    <col min="3847" max="3847" width="10.7109375" style="2" customWidth="1"/>
    <col min="3848" max="3849" width="11.28515625" style="2" customWidth="1"/>
    <col min="3850" max="3850" width="17" style="2" customWidth="1"/>
    <col min="3851" max="3851" width="16.28515625" style="2" customWidth="1"/>
    <col min="3852" max="4096" width="10.28515625" style="2"/>
    <col min="4097" max="4097" width="6.42578125" style="2" customWidth="1"/>
    <col min="4098" max="4098" width="58.28515625" style="2" customWidth="1"/>
    <col min="4099" max="4099" width="10.28515625" style="2"/>
    <col min="4100" max="4100" width="11" style="2" customWidth="1"/>
    <col min="4101" max="4102" width="9.7109375" style="2" customWidth="1"/>
    <col min="4103" max="4103" width="10.7109375" style="2" customWidth="1"/>
    <col min="4104" max="4105" width="11.28515625" style="2" customWidth="1"/>
    <col min="4106" max="4106" width="17" style="2" customWidth="1"/>
    <col min="4107" max="4107" width="16.28515625" style="2" customWidth="1"/>
    <col min="4108" max="4352" width="10.28515625" style="2"/>
    <col min="4353" max="4353" width="6.42578125" style="2" customWidth="1"/>
    <col min="4354" max="4354" width="58.28515625" style="2" customWidth="1"/>
    <col min="4355" max="4355" width="10.28515625" style="2"/>
    <col min="4356" max="4356" width="11" style="2" customWidth="1"/>
    <col min="4357" max="4358" width="9.7109375" style="2" customWidth="1"/>
    <col min="4359" max="4359" width="10.7109375" style="2" customWidth="1"/>
    <col min="4360" max="4361" width="11.28515625" style="2" customWidth="1"/>
    <col min="4362" max="4362" width="17" style="2" customWidth="1"/>
    <col min="4363" max="4363" width="16.28515625" style="2" customWidth="1"/>
    <col min="4364" max="4608" width="10.28515625" style="2"/>
    <col min="4609" max="4609" width="6.42578125" style="2" customWidth="1"/>
    <col min="4610" max="4610" width="58.28515625" style="2" customWidth="1"/>
    <col min="4611" max="4611" width="10.28515625" style="2"/>
    <col min="4612" max="4612" width="11" style="2" customWidth="1"/>
    <col min="4613" max="4614" width="9.7109375" style="2" customWidth="1"/>
    <col min="4615" max="4615" width="10.7109375" style="2" customWidth="1"/>
    <col min="4616" max="4617" width="11.28515625" style="2" customWidth="1"/>
    <col min="4618" max="4618" width="17" style="2" customWidth="1"/>
    <col min="4619" max="4619" width="16.28515625" style="2" customWidth="1"/>
    <col min="4620" max="4864" width="10.28515625" style="2"/>
    <col min="4865" max="4865" width="6.42578125" style="2" customWidth="1"/>
    <col min="4866" max="4866" width="58.28515625" style="2" customWidth="1"/>
    <col min="4867" max="4867" width="10.28515625" style="2"/>
    <col min="4868" max="4868" width="11" style="2" customWidth="1"/>
    <col min="4869" max="4870" width="9.7109375" style="2" customWidth="1"/>
    <col min="4871" max="4871" width="10.7109375" style="2" customWidth="1"/>
    <col min="4872" max="4873" width="11.28515625" style="2" customWidth="1"/>
    <col min="4874" max="4874" width="17" style="2" customWidth="1"/>
    <col min="4875" max="4875" width="16.28515625" style="2" customWidth="1"/>
    <col min="4876" max="5120" width="10.28515625" style="2"/>
    <col min="5121" max="5121" width="6.42578125" style="2" customWidth="1"/>
    <col min="5122" max="5122" width="58.28515625" style="2" customWidth="1"/>
    <col min="5123" max="5123" width="10.28515625" style="2"/>
    <col min="5124" max="5124" width="11" style="2" customWidth="1"/>
    <col min="5125" max="5126" width="9.7109375" style="2" customWidth="1"/>
    <col min="5127" max="5127" width="10.7109375" style="2" customWidth="1"/>
    <col min="5128" max="5129" width="11.28515625" style="2" customWidth="1"/>
    <col min="5130" max="5130" width="17" style="2" customWidth="1"/>
    <col min="5131" max="5131" width="16.28515625" style="2" customWidth="1"/>
    <col min="5132" max="5376" width="10.28515625" style="2"/>
    <col min="5377" max="5377" width="6.42578125" style="2" customWidth="1"/>
    <col min="5378" max="5378" width="58.28515625" style="2" customWidth="1"/>
    <col min="5379" max="5379" width="10.28515625" style="2"/>
    <col min="5380" max="5380" width="11" style="2" customWidth="1"/>
    <col min="5381" max="5382" width="9.7109375" style="2" customWidth="1"/>
    <col min="5383" max="5383" width="10.7109375" style="2" customWidth="1"/>
    <col min="5384" max="5385" width="11.28515625" style="2" customWidth="1"/>
    <col min="5386" max="5386" width="17" style="2" customWidth="1"/>
    <col min="5387" max="5387" width="16.28515625" style="2" customWidth="1"/>
    <col min="5388" max="5632" width="10.28515625" style="2"/>
    <col min="5633" max="5633" width="6.42578125" style="2" customWidth="1"/>
    <col min="5634" max="5634" width="58.28515625" style="2" customWidth="1"/>
    <col min="5635" max="5635" width="10.28515625" style="2"/>
    <col min="5636" max="5636" width="11" style="2" customWidth="1"/>
    <col min="5637" max="5638" width="9.7109375" style="2" customWidth="1"/>
    <col min="5639" max="5639" width="10.7109375" style="2" customWidth="1"/>
    <col min="5640" max="5641" width="11.28515625" style="2" customWidth="1"/>
    <col min="5642" max="5642" width="17" style="2" customWidth="1"/>
    <col min="5643" max="5643" width="16.28515625" style="2" customWidth="1"/>
    <col min="5644" max="5888" width="10.28515625" style="2"/>
    <col min="5889" max="5889" width="6.42578125" style="2" customWidth="1"/>
    <col min="5890" max="5890" width="58.28515625" style="2" customWidth="1"/>
    <col min="5891" max="5891" width="10.28515625" style="2"/>
    <col min="5892" max="5892" width="11" style="2" customWidth="1"/>
    <col min="5893" max="5894" width="9.7109375" style="2" customWidth="1"/>
    <col min="5895" max="5895" width="10.7109375" style="2" customWidth="1"/>
    <col min="5896" max="5897" width="11.28515625" style="2" customWidth="1"/>
    <col min="5898" max="5898" width="17" style="2" customWidth="1"/>
    <col min="5899" max="5899" width="16.28515625" style="2" customWidth="1"/>
    <col min="5900" max="6144" width="10.28515625" style="2"/>
    <col min="6145" max="6145" width="6.42578125" style="2" customWidth="1"/>
    <col min="6146" max="6146" width="58.28515625" style="2" customWidth="1"/>
    <col min="6147" max="6147" width="10.28515625" style="2"/>
    <col min="6148" max="6148" width="11" style="2" customWidth="1"/>
    <col min="6149" max="6150" width="9.7109375" style="2" customWidth="1"/>
    <col min="6151" max="6151" width="10.7109375" style="2" customWidth="1"/>
    <col min="6152" max="6153" width="11.28515625" style="2" customWidth="1"/>
    <col min="6154" max="6154" width="17" style="2" customWidth="1"/>
    <col min="6155" max="6155" width="16.28515625" style="2" customWidth="1"/>
    <col min="6156" max="6400" width="10.28515625" style="2"/>
    <col min="6401" max="6401" width="6.42578125" style="2" customWidth="1"/>
    <col min="6402" max="6402" width="58.28515625" style="2" customWidth="1"/>
    <col min="6403" max="6403" width="10.28515625" style="2"/>
    <col min="6404" max="6404" width="11" style="2" customWidth="1"/>
    <col min="6405" max="6406" width="9.7109375" style="2" customWidth="1"/>
    <col min="6407" max="6407" width="10.7109375" style="2" customWidth="1"/>
    <col min="6408" max="6409" width="11.28515625" style="2" customWidth="1"/>
    <col min="6410" max="6410" width="17" style="2" customWidth="1"/>
    <col min="6411" max="6411" width="16.28515625" style="2" customWidth="1"/>
    <col min="6412" max="6656" width="10.28515625" style="2"/>
    <col min="6657" max="6657" width="6.42578125" style="2" customWidth="1"/>
    <col min="6658" max="6658" width="58.28515625" style="2" customWidth="1"/>
    <col min="6659" max="6659" width="10.28515625" style="2"/>
    <col min="6660" max="6660" width="11" style="2" customWidth="1"/>
    <col min="6661" max="6662" width="9.7109375" style="2" customWidth="1"/>
    <col min="6663" max="6663" width="10.7109375" style="2" customWidth="1"/>
    <col min="6664" max="6665" width="11.28515625" style="2" customWidth="1"/>
    <col min="6666" max="6666" width="17" style="2" customWidth="1"/>
    <col min="6667" max="6667" width="16.28515625" style="2" customWidth="1"/>
    <col min="6668" max="6912" width="10.28515625" style="2"/>
    <col min="6913" max="6913" width="6.42578125" style="2" customWidth="1"/>
    <col min="6914" max="6914" width="58.28515625" style="2" customWidth="1"/>
    <col min="6915" max="6915" width="10.28515625" style="2"/>
    <col min="6916" max="6916" width="11" style="2" customWidth="1"/>
    <col min="6917" max="6918" width="9.7109375" style="2" customWidth="1"/>
    <col min="6919" max="6919" width="10.7109375" style="2" customWidth="1"/>
    <col min="6920" max="6921" width="11.28515625" style="2" customWidth="1"/>
    <col min="6922" max="6922" width="17" style="2" customWidth="1"/>
    <col min="6923" max="6923" width="16.28515625" style="2" customWidth="1"/>
    <col min="6924" max="7168" width="10.28515625" style="2"/>
    <col min="7169" max="7169" width="6.42578125" style="2" customWidth="1"/>
    <col min="7170" max="7170" width="58.28515625" style="2" customWidth="1"/>
    <col min="7171" max="7171" width="10.28515625" style="2"/>
    <col min="7172" max="7172" width="11" style="2" customWidth="1"/>
    <col min="7173" max="7174" width="9.7109375" style="2" customWidth="1"/>
    <col min="7175" max="7175" width="10.7109375" style="2" customWidth="1"/>
    <col min="7176" max="7177" width="11.28515625" style="2" customWidth="1"/>
    <col min="7178" max="7178" width="17" style="2" customWidth="1"/>
    <col min="7179" max="7179" width="16.28515625" style="2" customWidth="1"/>
    <col min="7180" max="7424" width="10.28515625" style="2"/>
    <col min="7425" max="7425" width="6.42578125" style="2" customWidth="1"/>
    <col min="7426" max="7426" width="58.28515625" style="2" customWidth="1"/>
    <col min="7427" max="7427" width="10.28515625" style="2"/>
    <col min="7428" max="7428" width="11" style="2" customWidth="1"/>
    <col min="7429" max="7430" width="9.7109375" style="2" customWidth="1"/>
    <col min="7431" max="7431" width="10.7109375" style="2" customWidth="1"/>
    <col min="7432" max="7433" width="11.28515625" style="2" customWidth="1"/>
    <col min="7434" max="7434" width="17" style="2" customWidth="1"/>
    <col min="7435" max="7435" width="16.28515625" style="2" customWidth="1"/>
    <col min="7436" max="7680" width="10.28515625" style="2"/>
    <col min="7681" max="7681" width="6.42578125" style="2" customWidth="1"/>
    <col min="7682" max="7682" width="58.28515625" style="2" customWidth="1"/>
    <col min="7683" max="7683" width="10.28515625" style="2"/>
    <col min="7684" max="7684" width="11" style="2" customWidth="1"/>
    <col min="7685" max="7686" width="9.7109375" style="2" customWidth="1"/>
    <col min="7687" max="7687" width="10.7109375" style="2" customWidth="1"/>
    <col min="7688" max="7689" width="11.28515625" style="2" customWidth="1"/>
    <col min="7690" max="7690" width="17" style="2" customWidth="1"/>
    <col min="7691" max="7691" width="16.28515625" style="2" customWidth="1"/>
    <col min="7692" max="7936" width="10.28515625" style="2"/>
    <col min="7937" max="7937" width="6.42578125" style="2" customWidth="1"/>
    <col min="7938" max="7938" width="58.28515625" style="2" customWidth="1"/>
    <col min="7939" max="7939" width="10.28515625" style="2"/>
    <col min="7940" max="7940" width="11" style="2" customWidth="1"/>
    <col min="7941" max="7942" width="9.7109375" style="2" customWidth="1"/>
    <col min="7943" max="7943" width="10.7109375" style="2" customWidth="1"/>
    <col min="7944" max="7945" width="11.28515625" style="2" customWidth="1"/>
    <col min="7946" max="7946" width="17" style="2" customWidth="1"/>
    <col min="7947" max="7947" width="16.28515625" style="2" customWidth="1"/>
    <col min="7948" max="8192" width="10.28515625" style="2"/>
    <col min="8193" max="8193" width="6.42578125" style="2" customWidth="1"/>
    <col min="8194" max="8194" width="58.28515625" style="2" customWidth="1"/>
    <col min="8195" max="8195" width="10.28515625" style="2"/>
    <col min="8196" max="8196" width="11" style="2" customWidth="1"/>
    <col min="8197" max="8198" width="9.7109375" style="2" customWidth="1"/>
    <col min="8199" max="8199" width="10.7109375" style="2" customWidth="1"/>
    <col min="8200" max="8201" width="11.28515625" style="2" customWidth="1"/>
    <col min="8202" max="8202" width="17" style="2" customWidth="1"/>
    <col min="8203" max="8203" width="16.28515625" style="2" customWidth="1"/>
    <col min="8204" max="8448" width="10.28515625" style="2"/>
    <col min="8449" max="8449" width="6.42578125" style="2" customWidth="1"/>
    <col min="8450" max="8450" width="58.28515625" style="2" customWidth="1"/>
    <col min="8451" max="8451" width="10.28515625" style="2"/>
    <col min="8452" max="8452" width="11" style="2" customWidth="1"/>
    <col min="8453" max="8454" width="9.7109375" style="2" customWidth="1"/>
    <col min="8455" max="8455" width="10.7109375" style="2" customWidth="1"/>
    <col min="8456" max="8457" width="11.28515625" style="2" customWidth="1"/>
    <col min="8458" max="8458" width="17" style="2" customWidth="1"/>
    <col min="8459" max="8459" width="16.28515625" style="2" customWidth="1"/>
    <col min="8460" max="8704" width="10.28515625" style="2"/>
    <col min="8705" max="8705" width="6.42578125" style="2" customWidth="1"/>
    <col min="8706" max="8706" width="58.28515625" style="2" customWidth="1"/>
    <col min="8707" max="8707" width="10.28515625" style="2"/>
    <col min="8708" max="8708" width="11" style="2" customWidth="1"/>
    <col min="8709" max="8710" width="9.7109375" style="2" customWidth="1"/>
    <col min="8711" max="8711" width="10.7109375" style="2" customWidth="1"/>
    <col min="8712" max="8713" width="11.28515625" style="2" customWidth="1"/>
    <col min="8714" max="8714" width="17" style="2" customWidth="1"/>
    <col min="8715" max="8715" width="16.28515625" style="2" customWidth="1"/>
    <col min="8716" max="8960" width="10.28515625" style="2"/>
    <col min="8961" max="8961" width="6.42578125" style="2" customWidth="1"/>
    <col min="8962" max="8962" width="58.28515625" style="2" customWidth="1"/>
    <col min="8963" max="8963" width="10.28515625" style="2"/>
    <col min="8964" max="8964" width="11" style="2" customWidth="1"/>
    <col min="8965" max="8966" width="9.7109375" style="2" customWidth="1"/>
    <col min="8967" max="8967" width="10.7109375" style="2" customWidth="1"/>
    <col min="8968" max="8969" width="11.28515625" style="2" customWidth="1"/>
    <col min="8970" max="8970" width="17" style="2" customWidth="1"/>
    <col min="8971" max="8971" width="16.28515625" style="2" customWidth="1"/>
    <col min="8972" max="9216" width="10.28515625" style="2"/>
    <col min="9217" max="9217" width="6.42578125" style="2" customWidth="1"/>
    <col min="9218" max="9218" width="58.28515625" style="2" customWidth="1"/>
    <col min="9219" max="9219" width="10.28515625" style="2"/>
    <col min="9220" max="9220" width="11" style="2" customWidth="1"/>
    <col min="9221" max="9222" width="9.7109375" style="2" customWidth="1"/>
    <col min="9223" max="9223" width="10.7109375" style="2" customWidth="1"/>
    <col min="9224" max="9225" width="11.28515625" style="2" customWidth="1"/>
    <col min="9226" max="9226" width="17" style="2" customWidth="1"/>
    <col min="9227" max="9227" width="16.28515625" style="2" customWidth="1"/>
    <col min="9228" max="9472" width="10.28515625" style="2"/>
    <col min="9473" max="9473" width="6.42578125" style="2" customWidth="1"/>
    <col min="9474" max="9474" width="58.28515625" style="2" customWidth="1"/>
    <col min="9475" max="9475" width="10.28515625" style="2"/>
    <col min="9476" max="9476" width="11" style="2" customWidth="1"/>
    <col min="9477" max="9478" width="9.7109375" style="2" customWidth="1"/>
    <col min="9479" max="9479" width="10.7109375" style="2" customWidth="1"/>
    <col min="9480" max="9481" width="11.28515625" style="2" customWidth="1"/>
    <col min="9482" max="9482" width="17" style="2" customWidth="1"/>
    <col min="9483" max="9483" width="16.28515625" style="2" customWidth="1"/>
    <col min="9484" max="9728" width="10.28515625" style="2"/>
    <col min="9729" max="9729" width="6.42578125" style="2" customWidth="1"/>
    <col min="9730" max="9730" width="58.28515625" style="2" customWidth="1"/>
    <col min="9731" max="9731" width="10.28515625" style="2"/>
    <col min="9732" max="9732" width="11" style="2" customWidth="1"/>
    <col min="9733" max="9734" width="9.7109375" style="2" customWidth="1"/>
    <col min="9735" max="9735" width="10.7109375" style="2" customWidth="1"/>
    <col min="9736" max="9737" width="11.28515625" style="2" customWidth="1"/>
    <col min="9738" max="9738" width="17" style="2" customWidth="1"/>
    <col min="9739" max="9739" width="16.28515625" style="2" customWidth="1"/>
    <col min="9740" max="9984" width="10.28515625" style="2"/>
    <col min="9985" max="9985" width="6.42578125" style="2" customWidth="1"/>
    <col min="9986" max="9986" width="58.28515625" style="2" customWidth="1"/>
    <col min="9987" max="9987" width="10.28515625" style="2"/>
    <col min="9988" max="9988" width="11" style="2" customWidth="1"/>
    <col min="9989" max="9990" width="9.7109375" style="2" customWidth="1"/>
    <col min="9991" max="9991" width="10.7109375" style="2" customWidth="1"/>
    <col min="9992" max="9993" width="11.28515625" style="2" customWidth="1"/>
    <col min="9994" max="9994" width="17" style="2" customWidth="1"/>
    <col min="9995" max="9995" width="16.28515625" style="2" customWidth="1"/>
    <col min="9996" max="10240" width="10.28515625" style="2"/>
    <col min="10241" max="10241" width="6.42578125" style="2" customWidth="1"/>
    <col min="10242" max="10242" width="58.28515625" style="2" customWidth="1"/>
    <col min="10243" max="10243" width="10.28515625" style="2"/>
    <col min="10244" max="10244" width="11" style="2" customWidth="1"/>
    <col min="10245" max="10246" width="9.7109375" style="2" customWidth="1"/>
    <col min="10247" max="10247" width="10.7109375" style="2" customWidth="1"/>
    <col min="10248" max="10249" width="11.28515625" style="2" customWidth="1"/>
    <col min="10250" max="10250" width="17" style="2" customWidth="1"/>
    <col min="10251" max="10251" width="16.28515625" style="2" customWidth="1"/>
    <col min="10252" max="10496" width="10.28515625" style="2"/>
    <col min="10497" max="10497" width="6.42578125" style="2" customWidth="1"/>
    <col min="10498" max="10498" width="58.28515625" style="2" customWidth="1"/>
    <col min="10499" max="10499" width="10.28515625" style="2"/>
    <col min="10500" max="10500" width="11" style="2" customWidth="1"/>
    <col min="10501" max="10502" width="9.7109375" style="2" customWidth="1"/>
    <col min="10503" max="10503" width="10.7109375" style="2" customWidth="1"/>
    <col min="10504" max="10505" width="11.28515625" style="2" customWidth="1"/>
    <col min="10506" max="10506" width="17" style="2" customWidth="1"/>
    <col min="10507" max="10507" width="16.28515625" style="2" customWidth="1"/>
    <col min="10508" max="10752" width="10.28515625" style="2"/>
    <col min="10753" max="10753" width="6.42578125" style="2" customWidth="1"/>
    <col min="10754" max="10754" width="58.28515625" style="2" customWidth="1"/>
    <col min="10755" max="10755" width="10.28515625" style="2"/>
    <col min="10756" max="10756" width="11" style="2" customWidth="1"/>
    <col min="10757" max="10758" width="9.7109375" style="2" customWidth="1"/>
    <col min="10759" max="10759" width="10.7109375" style="2" customWidth="1"/>
    <col min="10760" max="10761" width="11.28515625" style="2" customWidth="1"/>
    <col min="10762" max="10762" width="17" style="2" customWidth="1"/>
    <col min="10763" max="10763" width="16.28515625" style="2" customWidth="1"/>
    <col min="10764" max="11008" width="10.28515625" style="2"/>
    <col min="11009" max="11009" width="6.42578125" style="2" customWidth="1"/>
    <col min="11010" max="11010" width="58.28515625" style="2" customWidth="1"/>
    <col min="11011" max="11011" width="10.28515625" style="2"/>
    <col min="11012" max="11012" width="11" style="2" customWidth="1"/>
    <col min="11013" max="11014" width="9.7109375" style="2" customWidth="1"/>
    <col min="11015" max="11015" width="10.7109375" style="2" customWidth="1"/>
    <col min="11016" max="11017" width="11.28515625" style="2" customWidth="1"/>
    <col min="11018" max="11018" width="17" style="2" customWidth="1"/>
    <col min="11019" max="11019" width="16.28515625" style="2" customWidth="1"/>
    <col min="11020" max="11264" width="10.28515625" style="2"/>
    <col min="11265" max="11265" width="6.42578125" style="2" customWidth="1"/>
    <col min="11266" max="11266" width="58.28515625" style="2" customWidth="1"/>
    <col min="11267" max="11267" width="10.28515625" style="2"/>
    <col min="11268" max="11268" width="11" style="2" customWidth="1"/>
    <col min="11269" max="11270" width="9.7109375" style="2" customWidth="1"/>
    <col min="11271" max="11271" width="10.7109375" style="2" customWidth="1"/>
    <col min="11272" max="11273" width="11.28515625" style="2" customWidth="1"/>
    <col min="11274" max="11274" width="17" style="2" customWidth="1"/>
    <col min="11275" max="11275" width="16.28515625" style="2" customWidth="1"/>
    <col min="11276" max="11520" width="10.28515625" style="2"/>
    <col min="11521" max="11521" width="6.42578125" style="2" customWidth="1"/>
    <col min="11522" max="11522" width="58.28515625" style="2" customWidth="1"/>
    <col min="11523" max="11523" width="10.28515625" style="2"/>
    <col min="11524" max="11524" width="11" style="2" customWidth="1"/>
    <col min="11525" max="11526" width="9.7109375" style="2" customWidth="1"/>
    <col min="11527" max="11527" width="10.7109375" style="2" customWidth="1"/>
    <col min="11528" max="11529" width="11.28515625" style="2" customWidth="1"/>
    <col min="11530" max="11530" width="17" style="2" customWidth="1"/>
    <col min="11531" max="11531" width="16.28515625" style="2" customWidth="1"/>
    <col min="11532" max="11776" width="10.28515625" style="2"/>
    <col min="11777" max="11777" width="6.42578125" style="2" customWidth="1"/>
    <col min="11778" max="11778" width="58.28515625" style="2" customWidth="1"/>
    <col min="11779" max="11779" width="10.28515625" style="2"/>
    <col min="11780" max="11780" width="11" style="2" customWidth="1"/>
    <col min="11781" max="11782" width="9.7109375" style="2" customWidth="1"/>
    <col min="11783" max="11783" width="10.7109375" style="2" customWidth="1"/>
    <col min="11784" max="11785" width="11.28515625" style="2" customWidth="1"/>
    <col min="11786" max="11786" width="17" style="2" customWidth="1"/>
    <col min="11787" max="11787" width="16.28515625" style="2" customWidth="1"/>
    <col min="11788" max="12032" width="10.28515625" style="2"/>
    <col min="12033" max="12033" width="6.42578125" style="2" customWidth="1"/>
    <col min="12034" max="12034" width="58.28515625" style="2" customWidth="1"/>
    <col min="12035" max="12035" width="10.28515625" style="2"/>
    <col min="12036" max="12036" width="11" style="2" customWidth="1"/>
    <col min="12037" max="12038" width="9.7109375" style="2" customWidth="1"/>
    <col min="12039" max="12039" width="10.7109375" style="2" customWidth="1"/>
    <col min="12040" max="12041" width="11.28515625" style="2" customWidth="1"/>
    <col min="12042" max="12042" width="17" style="2" customWidth="1"/>
    <col min="12043" max="12043" width="16.28515625" style="2" customWidth="1"/>
    <col min="12044" max="12288" width="10.28515625" style="2"/>
    <col min="12289" max="12289" width="6.42578125" style="2" customWidth="1"/>
    <col min="12290" max="12290" width="58.28515625" style="2" customWidth="1"/>
    <col min="12291" max="12291" width="10.28515625" style="2"/>
    <col min="12292" max="12292" width="11" style="2" customWidth="1"/>
    <col min="12293" max="12294" width="9.7109375" style="2" customWidth="1"/>
    <col min="12295" max="12295" width="10.7109375" style="2" customWidth="1"/>
    <col min="12296" max="12297" width="11.28515625" style="2" customWidth="1"/>
    <col min="12298" max="12298" width="17" style="2" customWidth="1"/>
    <col min="12299" max="12299" width="16.28515625" style="2" customWidth="1"/>
    <col min="12300" max="12544" width="10.28515625" style="2"/>
    <col min="12545" max="12545" width="6.42578125" style="2" customWidth="1"/>
    <col min="12546" max="12546" width="58.28515625" style="2" customWidth="1"/>
    <col min="12547" max="12547" width="10.28515625" style="2"/>
    <col min="12548" max="12548" width="11" style="2" customWidth="1"/>
    <col min="12549" max="12550" width="9.7109375" style="2" customWidth="1"/>
    <col min="12551" max="12551" width="10.7109375" style="2" customWidth="1"/>
    <col min="12552" max="12553" width="11.28515625" style="2" customWidth="1"/>
    <col min="12554" max="12554" width="17" style="2" customWidth="1"/>
    <col min="12555" max="12555" width="16.28515625" style="2" customWidth="1"/>
    <col min="12556" max="12800" width="10.28515625" style="2"/>
    <col min="12801" max="12801" width="6.42578125" style="2" customWidth="1"/>
    <col min="12802" max="12802" width="58.28515625" style="2" customWidth="1"/>
    <col min="12803" max="12803" width="10.28515625" style="2"/>
    <col min="12804" max="12804" width="11" style="2" customWidth="1"/>
    <col min="12805" max="12806" width="9.7109375" style="2" customWidth="1"/>
    <col min="12807" max="12807" width="10.7109375" style="2" customWidth="1"/>
    <col min="12808" max="12809" width="11.28515625" style="2" customWidth="1"/>
    <col min="12810" max="12810" width="17" style="2" customWidth="1"/>
    <col min="12811" max="12811" width="16.28515625" style="2" customWidth="1"/>
    <col min="12812" max="13056" width="10.28515625" style="2"/>
    <col min="13057" max="13057" width="6.42578125" style="2" customWidth="1"/>
    <col min="13058" max="13058" width="58.28515625" style="2" customWidth="1"/>
    <col min="13059" max="13059" width="10.28515625" style="2"/>
    <col min="13060" max="13060" width="11" style="2" customWidth="1"/>
    <col min="13061" max="13062" width="9.7109375" style="2" customWidth="1"/>
    <col min="13063" max="13063" width="10.7109375" style="2" customWidth="1"/>
    <col min="13064" max="13065" width="11.28515625" style="2" customWidth="1"/>
    <col min="13066" max="13066" width="17" style="2" customWidth="1"/>
    <col min="13067" max="13067" width="16.28515625" style="2" customWidth="1"/>
    <col min="13068" max="13312" width="10.28515625" style="2"/>
    <col min="13313" max="13313" width="6.42578125" style="2" customWidth="1"/>
    <col min="13314" max="13314" width="58.28515625" style="2" customWidth="1"/>
    <col min="13315" max="13315" width="10.28515625" style="2"/>
    <col min="13316" max="13316" width="11" style="2" customWidth="1"/>
    <col min="13317" max="13318" width="9.7109375" style="2" customWidth="1"/>
    <col min="13319" max="13319" width="10.7109375" style="2" customWidth="1"/>
    <col min="13320" max="13321" width="11.28515625" style="2" customWidth="1"/>
    <col min="13322" max="13322" width="17" style="2" customWidth="1"/>
    <col min="13323" max="13323" width="16.28515625" style="2" customWidth="1"/>
    <col min="13324" max="13568" width="10.28515625" style="2"/>
    <col min="13569" max="13569" width="6.42578125" style="2" customWidth="1"/>
    <col min="13570" max="13570" width="58.28515625" style="2" customWidth="1"/>
    <col min="13571" max="13571" width="10.28515625" style="2"/>
    <col min="13572" max="13572" width="11" style="2" customWidth="1"/>
    <col min="13573" max="13574" width="9.7109375" style="2" customWidth="1"/>
    <col min="13575" max="13575" width="10.7109375" style="2" customWidth="1"/>
    <col min="13576" max="13577" width="11.28515625" style="2" customWidth="1"/>
    <col min="13578" max="13578" width="17" style="2" customWidth="1"/>
    <col min="13579" max="13579" width="16.28515625" style="2" customWidth="1"/>
    <col min="13580" max="13824" width="10.28515625" style="2"/>
    <col min="13825" max="13825" width="6.42578125" style="2" customWidth="1"/>
    <col min="13826" max="13826" width="58.28515625" style="2" customWidth="1"/>
    <col min="13827" max="13827" width="10.28515625" style="2"/>
    <col min="13828" max="13828" width="11" style="2" customWidth="1"/>
    <col min="13829" max="13830" width="9.7109375" style="2" customWidth="1"/>
    <col min="13831" max="13831" width="10.7109375" style="2" customWidth="1"/>
    <col min="13832" max="13833" width="11.28515625" style="2" customWidth="1"/>
    <col min="13834" max="13834" width="17" style="2" customWidth="1"/>
    <col min="13835" max="13835" width="16.28515625" style="2" customWidth="1"/>
    <col min="13836" max="14080" width="10.28515625" style="2"/>
    <col min="14081" max="14081" width="6.42578125" style="2" customWidth="1"/>
    <col min="14082" max="14082" width="58.28515625" style="2" customWidth="1"/>
    <col min="14083" max="14083" width="10.28515625" style="2"/>
    <col min="14084" max="14084" width="11" style="2" customWidth="1"/>
    <col min="14085" max="14086" width="9.7109375" style="2" customWidth="1"/>
    <col min="14087" max="14087" width="10.7109375" style="2" customWidth="1"/>
    <col min="14088" max="14089" width="11.28515625" style="2" customWidth="1"/>
    <col min="14090" max="14090" width="17" style="2" customWidth="1"/>
    <col min="14091" max="14091" width="16.28515625" style="2" customWidth="1"/>
    <col min="14092" max="14336" width="10.28515625" style="2"/>
    <col min="14337" max="14337" width="6.42578125" style="2" customWidth="1"/>
    <col min="14338" max="14338" width="58.28515625" style="2" customWidth="1"/>
    <col min="14339" max="14339" width="10.28515625" style="2"/>
    <col min="14340" max="14340" width="11" style="2" customWidth="1"/>
    <col min="14341" max="14342" width="9.7109375" style="2" customWidth="1"/>
    <col min="14343" max="14343" width="10.7109375" style="2" customWidth="1"/>
    <col min="14344" max="14345" width="11.28515625" style="2" customWidth="1"/>
    <col min="14346" max="14346" width="17" style="2" customWidth="1"/>
    <col min="14347" max="14347" width="16.28515625" style="2" customWidth="1"/>
    <col min="14348" max="14592" width="10.28515625" style="2"/>
    <col min="14593" max="14593" width="6.42578125" style="2" customWidth="1"/>
    <col min="14594" max="14594" width="58.28515625" style="2" customWidth="1"/>
    <col min="14595" max="14595" width="10.28515625" style="2"/>
    <col min="14596" max="14596" width="11" style="2" customWidth="1"/>
    <col min="14597" max="14598" width="9.7109375" style="2" customWidth="1"/>
    <col min="14599" max="14599" width="10.7109375" style="2" customWidth="1"/>
    <col min="14600" max="14601" width="11.28515625" style="2" customWidth="1"/>
    <col min="14602" max="14602" width="17" style="2" customWidth="1"/>
    <col min="14603" max="14603" width="16.28515625" style="2" customWidth="1"/>
    <col min="14604" max="14848" width="10.28515625" style="2"/>
    <col min="14849" max="14849" width="6.42578125" style="2" customWidth="1"/>
    <col min="14850" max="14850" width="58.28515625" style="2" customWidth="1"/>
    <col min="14851" max="14851" width="10.28515625" style="2"/>
    <col min="14852" max="14852" width="11" style="2" customWidth="1"/>
    <col min="14853" max="14854" width="9.7109375" style="2" customWidth="1"/>
    <col min="14855" max="14855" width="10.7109375" style="2" customWidth="1"/>
    <col min="14856" max="14857" width="11.28515625" style="2" customWidth="1"/>
    <col min="14858" max="14858" width="17" style="2" customWidth="1"/>
    <col min="14859" max="14859" width="16.28515625" style="2" customWidth="1"/>
    <col min="14860" max="15104" width="10.28515625" style="2"/>
    <col min="15105" max="15105" width="6.42578125" style="2" customWidth="1"/>
    <col min="15106" max="15106" width="58.28515625" style="2" customWidth="1"/>
    <col min="15107" max="15107" width="10.28515625" style="2"/>
    <col min="15108" max="15108" width="11" style="2" customWidth="1"/>
    <col min="15109" max="15110" width="9.7109375" style="2" customWidth="1"/>
    <col min="15111" max="15111" width="10.7109375" style="2" customWidth="1"/>
    <col min="15112" max="15113" width="11.28515625" style="2" customWidth="1"/>
    <col min="15114" max="15114" width="17" style="2" customWidth="1"/>
    <col min="15115" max="15115" width="16.28515625" style="2" customWidth="1"/>
    <col min="15116" max="15360" width="10.28515625" style="2"/>
    <col min="15361" max="15361" width="6.42578125" style="2" customWidth="1"/>
    <col min="15362" max="15362" width="58.28515625" style="2" customWidth="1"/>
    <col min="15363" max="15363" width="10.28515625" style="2"/>
    <col min="15364" max="15364" width="11" style="2" customWidth="1"/>
    <col min="15365" max="15366" width="9.7109375" style="2" customWidth="1"/>
    <col min="15367" max="15367" width="10.7109375" style="2" customWidth="1"/>
    <col min="15368" max="15369" width="11.28515625" style="2" customWidth="1"/>
    <col min="15370" max="15370" width="17" style="2" customWidth="1"/>
    <col min="15371" max="15371" width="16.28515625" style="2" customWidth="1"/>
    <col min="15372" max="15616" width="10.28515625" style="2"/>
    <col min="15617" max="15617" width="6.42578125" style="2" customWidth="1"/>
    <col min="15618" max="15618" width="58.28515625" style="2" customWidth="1"/>
    <col min="15619" max="15619" width="10.28515625" style="2"/>
    <col min="15620" max="15620" width="11" style="2" customWidth="1"/>
    <col min="15621" max="15622" width="9.7109375" style="2" customWidth="1"/>
    <col min="15623" max="15623" width="10.7109375" style="2" customWidth="1"/>
    <col min="15624" max="15625" width="11.28515625" style="2" customWidth="1"/>
    <col min="15626" max="15626" width="17" style="2" customWidth="1"/>
    <col min="15627" max="15627" width="16.28515625" style="2" customWidth="1"/>
    <col min="15628" max="15872" width="10.28515625" style="2"/>
    <col min="15873" max="15873" width="6.42578125" style="2" customWidth="1"/>
    <col min="15874" max="15874" width="58.28515625" style="2" customWidth="1"/>
    <col min="15875" max="15875" width="10.28515625" style="2"/>
    <col min="15876" max="15876" width="11" style="2" customWidth="1"/>
    <col min="15877" max="15878" width="9.7109375" style="2" customWidth="1"/>
    <col min="15879" max="15879" width="10.7109375" style="2" customWidth="1"/>
    <col min="15880" max="15881" width="11.28515625" style="2" customWidth="1"/>
    <col min="15882" max="15882" width="17" style="2" customWidth="1"/>
    <col min="15883" max="15883" width="16.28515625" style="2" customWidth="1"/>
    <col min="15884" max="16128" width="10.28515625" style="2"/>
    <col min="16129" max="16129" width="6.42578125" style="2" customWidth="1"/>
    <col min="16130" max="16130" width="58.28515625" style="2" customWidth="1"/>
    <col min="16131" max="16131" width="10.28515625" style="2"/>
    <col min="16132" max="16132" width="11" style="2" customWidth="1"/>
    <col min="16133" max="16134" width="9.7109375" style="2" customWidth="1"/>
    <col min="16135" max="16135" width="10.7109375" style="2" customWidth="1"/>
    <col min="16136" max="16137" width="11.28515625" style="2" customWidth="1"/>
    <col min="16138" max="16138" width="17" style="2" customWidth="1"/>
    <col min="16139" max="16139" width="16.28515625" style="2" customWidth="1"/>
    <col min="16140" max="16384" width="10.28515625" style="2"/>
  </cols>
  <sheetData>
    <row r="1" spans="1:12" ht="12" customHeight="1" x14ac:dyDescent="0.2">
      <c r="A1" s="564"/>
      <c r="C1" s="3"/>
      <c r="D1" s="3"/>
      <c r="E1" s="3"/>
      <c r="F1" s="3"/>
      <c r="H1" s="4" t="s">
        <v>87</v>
      </c>
    </row>
    <row r="2" spans="1:12" ht="12" customHeight="1" x14ac:dyDescent="0.2">
      <c r="C2" s="3"/>
      <c r="D2" s="3"/>
      <c r="E2" s="3"/>
      <c r="F2" s="3"/>
      <c r="H2" s="4" t="s">
        <v>207</v>
      </c>
    </row>
    <row r="3" spans="1:12" ht="12" customHeight="1" x14ac:dyDescent="0.2">
      <c r="C3" s="3"/>
      <c r="D3" s="3"/>
      <c r="E3" s="3"/>
      <c r="F3" s="3"/>
      <c r="H3" s="4" t="s">
        <v>1</v>
      </c>
    </row>
    <row r="4" spans="1:12" ht="12" customHeight="1" x14ac:dyDescent="0.2">
      <c r="B4" s="3"/>
      <c r="C4" s="5"/>
      <c r="D4" s="3"/>
      <c r="E4" s="5"/>
      <c r="F4" s="3"/>
      <c r="H4" s="297" t="s">
        <v>208</v>
      </c>
    </row>
    <row r="5" spans="1:12" ht="12" customHeight="1" x14ac:dyDescent="0.2">
      <c r="B5" s="3"/>
      <c r="C5" s="5"/>
      <c r="D5" s="3"/>
      <c r="E5" s="5"/>
      <c r="F5" s="3"/>
      <c r="G5" s="3"/>
      <c r="H5" s="3"/>
    </row>
    <row r="6" spans="1:12" ht="12.75" customHeight="1" x14ac:dyDescent="0.2">
      <c r="A6" s="6" t="s">
        <v>88</v>
      </c>
      <c r="B6" s="6"/>
      <c r="C6" s="6"/>
      <c r="D6" s="6"/>
      <c r="E6" s="6"/>
      <c r="F6" s="6"/>
      <c r="G6" s="6"/>
      <c r="H6" s="6"/>
      <c r="I6" s="6"/>
    </row>
    <row r="7" spans="1:12" ht="11.25" customHeight="1" x14ac:dyDescent="0.2">
      <c r="I7" s="2" t="s">
        <v>2</v>
      </c>
    </row>
    <row r="8" spans="1:12" ht="11.25" customHeight="1" x14ac:dyDescent="0.2">
      <c r="A8" s="7"/>
      <c r="B8" s="7"/>
      <c r="C8" s="8" t="s">
        <v>43</v>
      </c>
      <c r="D8" s="9" t="s">
        <v>44</v>
      </c>
      <c r="E8" s="10" t="s">
        <v>42</v>
      </c>
      <c r="F8" s="11"/>
      <c r="G8" s="10" t="s">
        <v>9</v>
      </c>
      <c r="H8" s="12"/>
      <c r="I8" s="11"/>
    </row>
    <row r="9" spans="1:12" ht="11.25" customHeight="1" x14ac:dyDescent="0.2">
      <c r="A9" s="13"/>
      <c r="B9" s="13"/>
      <c r="C9" s="14"/>
      <c r="D9" s="15" t="s">
        <v>45</v>
      </c>
      <c r="E9" s="8"/>
      <c r="F9" s="8"/>
      <c r="G9" s="10" t="s">
        <v>89</v>
      </c>
      <c r="H9" s="12"/>
      <c r="I9" s="11"/>
    </row>
    <row r="10" spans="1:12" ht="11.25" customHeight="1" x14ac:dyDescent="0.2">
      <c r="A10" s="13"/>
      <c r="B10" s="13"/>
      <c r="C10" s="14" t="s">
        <v>46</v>
      </c>
      <c r="D10" s="15" t="s">
        <v>47</v>
      </c>
      <c r="E10" s="14"/>
      <c r="F10" s="14"/>
      <c r="G10" s="8"/>
      <c r="H10" s="8"/>
      <c r="I10" s="8"/>
    </row>
    <row r="11" spans="1:12" ht="14.25" customHeight="1" x14ac:dyDescent="0.2">
      <c r="A11" s="13" t="s">
        <v>41</v>
      </c>
      <c r="B11" s="13" t="s">
        <v>48</v>
      </c>
      <c r="C11" s="14" t="s">
        <v>49</v>
      </c>
      <c r="D11" s="15" t="s">
        <v>50</v>
      </c>
      <c r="E11" s="14"/>
      <c r="F11" s="14"/>
      <c r="G11" s="14"/>
      <c r="H11" s="14"/>
      <c r="I11" s="14"/>
    </row>
    <row r="12" spans="1:12" ht="32.25" customHeight="1" x14ac:dyDescent="0.2">
      <c r="A12" s="13"/>
      <c r="B12" s="13"/>
      <c r="C12" s="14" t="s">
        <v>51</v>
      </c>
      <c r="D12" s="15" t="s">
        <v>52</v>
      </c>
      <c r="E12" s="14" t="s">
        <v>53</v>
      </c>
      <c r="F12" s="14" t="s">
        <v>54</v>
      </c>
      <c r="G12" s="14" t="s">
        <v>55</v>
      </c>
      <c r="H12" s="14" t="s">
        <v>53</v>
      </c>
      <c r="I12" s="14" t="s">
        <v>54</v>
      </c>
    </row>
    <row r="13" spans="1:12" ht="18.75" customHeight="1" x14ac:dyDescent="0.2">
      <c r="A13" s="16"/>
      <c r="B13" s="16"/>
      <c r="D13" s="17" t="s">
        <v>56</v>
      </c>
      <c r="E13" s="18"/>
      <c r="F13" s="18"/>
      <c r="G13" s="18"/>
      <c r="H13" s="18"/>
      <c r="I13" s="18"/>
    </row>
    <row r="14" spans="1:12" ht="11.25" customHeight="1" x14ac:dyDescent="0.2">
      <c r="A14" s="19">
        <v>1</v>
      </c>
      <c r="B14" s="19">
        <v>2</v>
      </c>
      <c r="C14" s="19">
        <v>3</v>
      </c>
      <c r="D14" s="19">
        <v>4</v>
      </c>
      <c r="E14" s="19">
        <v>5</v>
      </c>
      <c r="F14" s="19">
        <v>6</v>
      </c>
      <c r="G14" s="20">
        <v>7</v>
      </c>
      <c r="H14" s="19">
        <v>8</v>
      </c>
      <c r="I14" s="19">
        <v>9</v>
      </c>
    </row>
    <row r="15" spans="1:12" s="27" customFormat="1" ht="21.75" customHeight="1" x14ac:dyDescent="0.2">
      <c r="A15" s="21"/>
      <c r="B15" s="22" t="s">
        <v>57</v>
      </c>
      <c r="C15" s="23"/>
      <c r="D15" s="24">
        <v>414816730.94999993</v>
      </c>
      <c r="E15" s="24">
        <v>207127451.78000003</v>
      </c>
      <c r="F15" s="24">
        <v>207689279.16999999</v>
      </c>
      <c r="G15" s="24">
        <v>197443083.21000001</v>
      </c>
      <c r="H15" s="24">
        <v>51837166.650000006</v>
      </c>
      <c r="I15" s="24">
        <v>145605916.56</v>
      </c>
      <c r="J15" s="25"/>
      <c r="K15" s="26"/>
    </row>
    <row r="16" spans="1:12" s="27" customFormat="1" ht="12" customHeight="1" x14ac:dyDescent="0.2">
      <c r="A16" s="28"/>
      <c r="B16" s="565" t="s">
        <v>58</v>
      </c>
      <c r="C16" s="566"/>
      <c r="D16" s="567">
        <v>32048058.760000002</v>
      </c>
      <c r="E16" s="567">
        <v>2667927.0700000003</v>
      </c>
      <c r="F16" s="567">
        <v>29380131.689999998</v>
      </c>
      <c r="G16" s="567">
        <v>6901851.5799999991</v>
      </c>
      <c r="H16" s="567">
        <v>774714.01</v>
      </c>
      <c r="I16" s="567">
        <v>6127137.5700000003</v>
      </c>
      <c r="J16" s="29"/>
      <c r="K16" s="30"/>
      <c r="L16" s="26"/>
    </row>
    <row r="17" spans="1:11" s="27" customFormat="1" ht="12" customHeight="1" x14ac:dyDescent="0.2">
      <c r="A17" s="28"/>
      <c r="B17" s="568" t="s">
        <v>59</v>
      </c>
      <c r="C17" s="569"/>
      <c r="D17" s="570">
        <v>382768672.18999994</v>
      </c>
      <c r="E17" s="570">
        <v>204459524.71000004</v>
      </c>
      <c r="F17" s="570">
        <v>178309147.47999999</v>
      </c>
      <c r="G17" s="570">
        <v>190541231.63</v>
      </c>
      <c r="H17" s="570">
        <v>51062452.640000008</v>
      </c>
      <c r="I17" s="570">
        <v>139478778.99000001</v>
      </c>
      <c r="J17" s="29"/>
      <c r="K17" s="39"/>
    </row>
    <row r="18" spans="1:11" ht="27" customHeight="1" thickBot="1" x14ac:dyDescent="0.25">
      <c r="A18" s="31" t="s">
        <v>90</v>
      </c>
      <c r="B18" s="45" t="s">
        <v>223</v>
      </c>
      <c r="C18" s="46"/>
      <c r="D18" s="47">
        <v>142082712.35000002</v>
      </c>
      <c r="E18" s="47">
        <v>50634595.380000003</v>
      </c>
      <c r="F18" s="47">
        <v>91448116.969999984</v>
      </c>
      <c r="G18" s="47">
        <v>80503116.629999995</v>
      </c>
      <c r="H18" s="47">
        <v>25550047.609999999</v>
      </c>
      <c r="I18" s="47">
        <v>54953069.020000003</v>
      </c>
      <c r="J18" s="39"/>
    </row>
    <row r="19" spans="1:11" ht="21.75" customHeight="1" x14ac:dyDescent="0.2">
      <c r="A19" s="48" t="s">
        <v>224</v>
      </c>
      <c r="B19" s="298" t="s">
        <v>225</v>
      </c>
      <c r="C19" s="571"/>
      <c r="D19" s="571"/>
      <c r="E19" s="571"/>
      <c r="F19" s="572"/>
      <c r="G19" s="571"/>
      <c r="H19" s="571"/>
      <c r="I19" s="572"/>
      <c r="J19" s="58"/>
    </row>
    <row r="20" spans="1:11" ht="11.1" customHeight="1" x14ac:dyDescent="0.25">
      <c r="A20" s="299"/>
      <c r="B20" s="33" t="s">
        <v>60</v>
      </c>
      <c r="C20" s="573"/>
      <c r="D20" s="573"/>
      <c r="E20" s="573"/>
      <c r="F20" s="574"/>
      <c r="G20" s="573"/>
      <c r="H20" s="573"/>
      <c r="I20" s="574"/>
      <c r="J20" s="58"/>
    </row>
    <row r="21" spans="1:11" ht="11.1" customHeight="1" x14ac:dyDescent="0.2">
      <c r="A21" s="300"/>
      <c r="B21" s="41" t="s">
        <v>58</v>
      </c>
      <c r="C21" s="301" t="s">
        <v>96</v>
      </c>
      <c r="D21" s="35">
        <v>18154</v>
      </c>
      <c r="E21" s="35">
        <v>2711</v>
      </c>
      <c r="F21" s="35">
        <v>15443</v>
      </c>
      <c r="G21" s="55">
        <v>18154</v>
      </c>
      <c r="H21" s="35">
        <v>2711</v>
      </c>
      <c r="I21" s="35">
        <v>15443</v>
      </c>
      <c r="J21" s="58"/>
    </row>
    <row r="22" spans="1:11" ht="11.1" customHeight="1" x14ac:dyDescent="0.2">
      <c r="A22" s="36"/>
      <c r="B22" s="575" t="s">
        <v>59</v>
      </c>
      <c r="C22" s="302" t="s">
        <v>226</v>
      </c>
      <c r="D22" s="35">
        <v>0</v>
      </c>
      <c r="E22" s="303"/>
      <c r="F22" s="303"/>
      <c r="G22" s="55">
        <v>0</v>
      </c>
      <c r="H22" s="303"/>
      <c r="I22" s="303"/>
      <c r="J22" s="58"/>
    </row>
    <row r="23" spans="1:11" ht="21" customHeight="1" x14ac:dyDescent="0.2">
      <c r="A23" s="48" t="s">
        <v>91</v>
      </c>
      <c r="B23" s="49" t="s">
        <v>92</v>
      </c>
      <c r="C23" s="50"/>
      <c r="D23" s="51"/>
      <c r="E23" s="51"/>
      <c r="F23" s="52"/>
      <c r="G23" s="51"/>
      <c r="H23" s="51"/>
      <c r="I23" s="52"/>
    </row>
    <row r="24" spans="1:11" ht="11.1" customHeight="1" x14ac:dyDescent="0.2">
      <c r="A24" s="34"/>
      <c r="B24" s="41" t="s">
        <v>60</v>
      </c>
      <c r="C24" s="53"/>
      <c r="D24" s="54"/>
      <c r="E24" s="54"/>
      <c r="F24" s="55"/>
      <c r="G24" s="54"/>
      <c r="H24" s="54"/>
      <c r="I24" s="55"/>
    </row>
    <row r="25" spans="1:11" ht="11.1" customHeight="1" x14ac:dyDescent="0.2">
      <c r="A25" s="34"/>
      <c r="B25" s="576" t="s">
        <v>58</v>
      </c>
      <c r="C25" s="53" t="s">
        <v>93</v>
      </c>
      <c r="D25" s="56">
        <v>75820</v>
      </c>
      <c r="E25" s="56">
        <v>35570</v>
      </c>
      <c r="F25" s="57">
        <v>40250</v>
      </c>
      <c r="G25" s="29">
        <v>75820</v>
      </c>
      <c r="H25" s="56">
        <v>35570</v>
      </c>
      <c r="I25" s="57">
        <v>40250</v>
      </c>
    </row>
    <row r="26" spans="1:11" ht="11.1" customHeight="1" x14ac:dyDescent="0.2">
      <c r="A26" s="36"/>
      <c r="B26" s="575" t="s">
        <v>59</v>
      </c>
      <c r="C26" s="304" t="s">
        <v>94</v>
      </c>
      <c r="D26" s="37">
        <v>21838286.559999999</v>
      </c>
      <c r="E26" s="37">
        <v>13282775.109999999</v>
      </c>
      <c r="F26" s="37">
        <v>8555511.4499999993</v>
      </c>
      <c r="G26" s="37">
        <v>18207041.719999999</v>
      </c>
      <c r="H26" s="37">
        <v>9480420.0399999991</v>
      </c>
      <c r="I26" s="37">
        <v>8726621.6799999997</v>
      </c>
      <c r="J26" s="58"/>
    </row>
    <row r="27" spans="1:11" ht="21.75" customHeight="1" thickBot="1" x14ac:dyDescent="0.25">
      <c r="A27" s="59">
        <v>2</v>
      </c>
      <c r="B27" s="45" t="s">
        <v>227</v>
      </c>
      <c r="C27" s="60"/>
      <c r="D27" s="61">
        <v>5316560.01</v>
      </c>
      <c r="E27" s="61">
        <v>445254.15</v>
      </c>
      <c r="F27" s="61">
        <v>4871305.8600000003</v>
      </c>
      <c r="G27" s="61">
        <v>2126648.39</v>
      </c>
      <c r="H27" s="61">
        <v>192463.1</v>
      </c>
      <c r="I27" s="61">
        <v>1934185.29</v>
      </c>
    </row>
    <row r="28" spans="1:11" ht="22.5" customHeight="1" x14ac:dyDescent="0.2">
      <c r="A28" s="62" t="s">
        <v>228</v>
      </c>
      <c r="B28" s="298" t="s">
        <v>229</v>
      </c>
      <c r="C28" s="571"/>
      <c r="D28" s="571"/>
      <c r="E28" s="571"/>
      <c r="F28" s="572"/>
      <c r="G28" s="571"/>
      <c r="H28" s="571"/>
      <c r="I28" s="572"/>
    </row>
    <row r="29" spans="1:11" ht="11.1" customHeight="1" x14ac:dyDescent="0.25">
      <c r="A29" s="34"/>
      <c r="B29" s="33" t="s">
        <v>230</v>
      </c>
      <c r="C29" s="573"/>
      <c r="D29" s="573"/>
      <c r="E29" s="573"/>
      <c r="F29" s="574"/>
      <c r="G29" s="573"/>
      <c r="H29" s="573"/>
      <c r="I29" s="574"/>
    </row>
    <row r="30" spans="1:11" ht="11.1" customHeight="1" x14ac:dyDescent="0.2">
      <c r="A30" s="34"/>
      <c r="B30" s="41" t="s">
        <v>58</v>
      </c>
      <c r="C30" s="305" t="s">
        <v>231</v>
      </c>
      <c r="D30" s="35">
        <v>718851</v>
      </c>
      <c r="E30" s="35">
        <v>125655.62</v>
      </c>
      <c r="F30" s="35">
        <v>593195.38</v>
      </c>
      <c r="G30" s="55">
        <v>642214.38000000012</v>
      </c>
      <c r="H30" s="35">
        <v>112259.55</v>
      </c>
      <c r="I30" s="35">
        <v>529954.83000000007</v>
      </c>
      <c r="J30" s="58"/>
    </row>
    <row r="31" spans="1:11" ht="11.1" customHeight="1" x14ac:dyDescent="0.2">
      <c r="A31" s="66"/>
      <c r="B31" s="575" t="s">
        <v>59</v>
      </c>
      <c r="C31" s="306" t="s">
        <v>232</v>
      </c>
      <c r="D31" s="37"/>
      <c r="E31" s="303"/>
      <c r="F31" s="303"/>
      <c r="G31" s="307"/>
      <c r="H31" s="303"/>
      <c r="I31" s="303"/>
    </row>
    <row r="32" spans="1:11" ht="24" customHeight="1" thickBot="1" x14ac:dyDescent="0.25">
      <c r="A32" s="59">
        <v>5</v>
      </c>
      <c r="B32" s="45" t="s">
        <v>95</v>
      </c>
      <c r="C32" s="60"/>
      <c r="D32" s="61">
        <v>35823728.619999997</v>
      </c>
      <c r="E32" s="61">
        <v>30808050.559999999</v>
      </c>
      <c r="F32" s="61">
        <v>5015678.0599999996</v>
      </c>
      <c r="G32" s="61">
        <v>2000000</v>
      </c>
      <c r="H32" s="61">
        <v>1571380</v>
      </c>
      <c r="I32" s="61">
        <v>428620</v>
      </c>
      <c r="J32" s="58"/>
    </row>
    <row r="33" spans="1:10" ht="20.25" customHeight="1" x14ac:dyDescent="0.2">
      <c r="A33" s="62" t="s">
        <v>233</v>
      </c>
      <c r="B33" s="32" t="s">
        <v>219</v>
      </c>
      <c r="C33" s="58"/>
      <c r="D33" s="56"/>
      <c r="E33" s="56"/>
      <c r="F33" s="56"/>
      <c r="G33" s="56"/>
      <c r="H33" s="56"/>
      <c r="I33" s="63"/>
      <c r="J33" s="58"/>
    </row>
    <row r="34" spans="1:10" ht="11.1" customHeight="1" x14ac:dyDescent="0.2">
      <c r="A34" s="34"/>
      <c r="B34" s="33" t="s">
        <v>60</v>
      </c>
      <c r="C34" s="64"/>
      <c r="D34" s="35"/>
      <c r="E34" s="35"/>
      <c r="F34" s="35"/>
      <c r="G34" s="35"/>
      <c r="H34" s="35"/>
      <c r="I34" s="65"/>
      <c r="J34" s="58"/>
    </row>
    <row r="35" spans="1:10" ht="11.1" customHeight="1" x14ac:dyDescent="0.2">
      <c r="A35" s="34"/>
      <c r="B35" s="41" t="s">
        <v>58</v>
      </c>
      <c r="C35" s="64" t="s">
        <v>93</v>
      </c>
      <c r="D35" s="35">
        <v>0</v>
      </c>
      <c r="E35" s="35"/>
      <c r="F35" s="35"/>
      <c r="G35" s="35">
        <v>0</v>
      </c>
      <c r="H35" s="35"/>
      <c r="I35" s="65"/>
      <c r="J35" s="58"/>
    </row>
    <row r="36" spans="1:10" ht="11.1" customHeight="1" x14ac:dyDescent="0.2">
      <c r="A36" s="66"/>
      <c r="B36" s="575" t="s">
        <v>59</v>
      </c>
      <c r="C36" s="67" t="s">
        <v>94</v>
      </c>
      <c r="D36" s="37">
        <v>24121800</v>
      </c>
      <c r="E36" s="37">
        <v>24121800</v>
      </c>
      <c r="F36" s="38"/>
      <c r="G36" s="37">
        <v>1000000</v>
      </c>
      <c r="H36" s="37">
        <v>1000000</v>
      </c>
      <c r="I36" s="38"/>
      <c r="J36" s="58"/>
    </row>
    <row r="37" spans="1:10" ht="11.1" customHeight="1" x14ac:dyDescent="0.2">
      <c r="A37" s="40"/>
      <c r="C37" s="308"/>
      <c r="D37" s="29"/>
      <c r="E37" s="29"/>
      <c r="F37" s="29"/>
      <c r="G37" s="29"/>
      <c r="H37" s="29"/>
      <c r="I37" s="309"/>
    </row>
    <row r="38" spans="1:10" ht="15.75" customHeight="1" x14ac:dyDescent="0.2">
      <c r="A38" s="577" t="s">
        <v>61</v>
      </c>
      <c r="D38" s="39"/>
      <c r="E38" s="39"/>
      <c r="F38" s="39"/>
      <c r="G38" s="39"/>
      <c r="H38" s="39"/>
      <c r="I38" s="39"/>
    </row>
    <row r="39" spans="1:10" ht="11.1" customHeight="1" x14ac:dyDescent="0.2">
      <c r="A39" s="40"/>
      <c r="D39" s="39"/>
      <c r="E39" s="39"/>
      <c r="F39" s="39"/>
      <c r="G39" s="39"/>
      <c r="H39" s="39"/>
      <c r="I39" s="39"/>
    </row>
    <row r="40" spans="1:10" ht="11.1" customHeight="1" x14ac:dyDescent="0.2">
      <c r="A40" s="40"/>
      <c r="D40" s="39"/>
      <c r="E40" s="39"/>
      <c r="F40" s="39"/>
      <c r="G40" s="39"/>
      <c r="H40" s="39"/>
      <c r="I40" s="39"/>
    </row>
    <row r="41" spans="1:10" ht="11.1" customHeight="1" x14ac:dyDescent="0.2">
      <c r="A41" s="40"/>
      <c r="D41" s="39"/>
      <c r="E41" s="39"/>
      <c r="F41" s="39"/>
      <c r="G41" s="39"/>
      <c r="H41" s="39"/>
      <c r="I41" s="39"/>
    </row>
    <row r="42" spans="1:10" ht="11.1" customHeight="1" x14ac:dyDescent="0.2">
      <c r="A42" s="40"/>
      <c r="D42" s="39"/>
      <c r="E42" s="39"/>
      <c r="F42" s="39"/>
      <c r="G42" s="39"/>
      <c r="H42" s="39"/>
      <c r="I42" s="39"/>
    </row>
    <row r="43" spans="1:10" ht="11.1" customHeight="1" x14ac:dyDescent="0.2">
      <c r="A43" s="40"/>
      <c r="D43" s="39"/>
      <c r="E43" s="39"/>
      <c r="F43" s="39"/>
      <c r="G43" s="39"/>
      <c r="H43" s="39"/>
      <c r="I43" s="39"/>
    </row>
    <row r="44" spans="1:10" ht="11.1" customHeight="1" x14ac:dyDescent="0.2">
      <c r="A44" s="40"/>
      <c r="D44" s="39"/>
      <c r="E44" s="39"/>
      <c r="F44" s="39"/>
      <c r="G44" s="39"/>
      <c r="H44" s="39"/>
      <c r="I44" s="39"/>
    </row>
    <row r="45" spans="1:10" ht="11.1" customHeight="1" x14ac:dyDescent="0.2">
      <c r="A45" s="40"/>
      <c r="D45" s="39"/>
      <c r="E45" s="39"/>
      <c r="F45" s="39"/>
      <c r="G45" s="39"/>
      <c r="H45" s="39"/>
      <c r="I45" s="39"/>
    </row>
    <row r="46" spans="1:10" ht="11.1" customHeight="1" x14ac:dyDescent="0.2">
      <c r="A46" s="40"/>
      <c r="D46" s="39"/>
      <c r="E46" s="39"/>
      <c r="F46" s="39"/>
      <c r="G46" s="39"/>
      <c r="H46" s="39"/>
      <c r="I46" s="39"/>
    </row>
    <row r="47" spans="1:10" ht="11.1" customHeight="1" x14ac:dyDescent="0.2">
      <c r="A47" s="40"/>
      <c r="D47" s="39"/>
      <c r="E47" s="39"/>
      <c r="F47" s="39"/>
      <c r="G47" s="39"/>
      <c r="H47" s="39"/>
      <c r="I47" s="39"/>
    </row>
    <row r="48" spans="1:10" ht="11.1" customHeight="1" x14ac:dyDescent="0.2">
      <c r="A48" s="40"/>
      <c r="D48" s="39"/>
      <c r="E48" s="39"/>
      <c r="F48" s="39"/>
      <c r="G48" s="39"/>
      <c r="H48" s="39"/>
      <c r="I48" s="39"/>
    </row>
    <row r="49" spans="1:9" ht="11.1" customHeight="1" x14ac:dyDescent="0.2">
      <c r="A49" s="40"/>
      <c r="D49" s="39"/>
      <c r="E49" s="39"/>
      <c r="F49" s="39"/>
      <c r="G49" s="39"/>
      <c r="H49" s="39"/>
      <c r="I49" s="39"/>
    </row>
    <row r="50" spans="1:9" ht="11.1" customHeight="1" x14ac:dyDescent="0.2">
      <c r="A50" s="40"/>
      <c r="D50" s="39"/>
      <c r="E50" s="39"/>
      <c r="F50" s="39"/>
      <c r="G50" s="39"/>
      <c r="H50" s="39"/>
      <c r="I50" s="39"/>
    </row>
    <row r="51" spans="1:9" ht="11.1" customHeight="1" x14ac:dyDescent="0.2">
      <c r="A51" s="40"/>
      <c r="D51" s="39"/>
      <c r="E51" s="39"/>
      <c r="F51" s="39"/>
      <c r="G51" s="39"/>
      <c r="H51" s="39"/>
      <c r="I51" s="39"/>
    </row>
    <row r="52" spans="1:9" ht="11.1" customHeight="1" x14ac:dyDescent="0.2">
      <c r="A52" s="40"/>
      <c r="D52" s="39"/>
      <c r="E52" s="39"/>
      <c r="F52" s="39"/>
      <c r="G52" s="39"/>
      <c r="H52" s="39"/>
      <c r="I52" s="39"/>
    </row>
    <row r="53" spans="1:9" ht="11.1" customHeight="1" x14ac:dyDescent="0.2">
      <c r="A53" s="40"/>
      <c r="D53" s="39"/>
      <c r="E53" s="39"/>
      <c r="F53" s="39"/>
      <c r="G53" s="39"/>
      <c r="H53" s="39"/>
      <c r="I53" s="39"/>
    </row>
    <row r="54" spans="1:9" ht="12.75" customHeight="1" x14ac:dyDescent="0.2">
      <c r="D54" s="29"/>
      <c r="E54" s="29"/>
      <c r="F54" s="29"/>
      <c r="G54" s="29"/>
      <c r="H54" s="29"/>
      <c r="I54" s="29"/>
    </row>
    <row r="55" spans="1:9" ht="12.75" customHeight="1" x14ac:dyDescent="0.2"/>
  </sheetData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C9C58-811B-4856-B1B4-D24AAD62F5B6}">
  <dimension ref="A1:I39"/>
  <sheetViews>
    <sheetView zoomScale="130" zoomScaleNormal="130" workbookViewId="0"/>
  </sheetViews>
  <sheetFormatPr defaultRowHeight="12.75" x14ac:dyDescent="0.25"/>
  <cols>
    <col min="1" max="1" width="4.140625" style="578" customWidth="1"/>
    <col min="2" max="2" width="59.140625" style="578" customWidth="1"/>
    <col min="3" max="3" width="9.7109375" style="578" customWidth="1"/>
    <col min="4" max="4" width="13.7109375" style="68" customWidth="1"/>
    <col min="5" max="6" width="0" style="578" hidden="1" customWidth="1"/>
    <col min="7" max="7" width="11.7109375" style="578" hidden="1" customWidth="1"/>
    <col min="8" max="8" width="10.5703125" style="578" hidden="1" customWidth="1"/>
    <col min="9" max="252" width="9.140625" style="578"/>
    <col min="253" max="253" width="4.140625" style="578" customWidth="1"/>
    <col min="254" max="254" width="59.140625" style="578" customWidth="1"/>
    <col min="255" max="255" width="9.7109375" style="578" customWidth="1"/>
    <col min="256" max="256" width="13.7109375" style="578" customWidth="1"/>
    <col min="257" max="260" width="0" style="578" hidden="1" customWidth="1"/>
    <col min="261" max="262" width="9.140625" style="578"/>
    <col min="263" max="264" width="13.140625" style="578" customWidth="1"/>
    <col min="265" max="508" width="9.140625" style="578"/>
    <col min="509" max="509" width="4.140625" style="578" customWidth="1"/>
    <col min="510" max="510" width="59.140625" style="578" customWidth="1"/>
    <col min="511" max="511" width="9.7109375" style="578" customWidth="1"/>
    <col min="512" max="512" width="13.7109375" style="578" customWidth="1"/>
    <col min="513" max="516" width="0" style="578" hidden="1" customWidth="1"/>
    <col min="517" max="518" width="9.140625" style="578"/>
    <col min="519" max="520" width="13.140625" style="578" customWidth="1"/>
    <col min="521" max="764" width="9.140625" style="578"/>
    <col min="765" max="765" width="4.140625" style="578" customWidth="1"/>
    <col min="766" max="766" width="59.140625" style="578" customWidth="1"/>
    <col min="767" max="767" width="9.7109375" style="578" customWidth="1"/>
    <col min="768" max="768" width="13.7109375" style="578" customWidth="1"/>
    <col min="769" max="772" width="0" style="578" hidden="1" customWidth="1"/>
    <col min="773" max="774" width="9.140625" style="578"/>
    <col min="775" max="776" width="13.140625" style="578" customWidth="1"/>
    <col min="777" max="1020" width="9.140625" style="578"/>
    <col min="1021" max="1021" width="4.140625" style="578" customWidth="1"/>
    <col min="1022" max="1022" width="59.140625" style="578" customWidth="1"/>
    <col min="1023" max="1023" width="9.7109375" style="578" customWidth="1"/>
    <col min="1024" max="1024" width="13.7109375" style="578" customWidth="1"/>
    <col min="1025" max="1028" width="0" style="578" hidden="1" customWidth="1"/>
    <col min="1029" max="1030" width="9.140625" style="578"/>
    <col min="1031" max="1032" width="13.140625" style="578" customWidth="1"/>
    <col min="1033" max="1276" width="9.140625" style="578"/>
    <col min="1277" max="1277" width="4.140625" style="578" customWidth="1"/>
    <col min="1278" max="1278" width="59.140625" style="578" customWidth="1"/>
    <col min="1279" max="1279" width="9.7109375" style="578" customWidth="1"/>
    <col min="1280" max="1280" width="13.7109375" style="578" customWidth="1"/>
    <col min="1281" max="1284" width="0" style="578" hidden="1" customWidth="1"/>
    <col min="1285" max="1286" width="9.140625" style="578"/>
    <col min="1287" max="1288" width="13.140625" style="578" customWidth="1"/>
    <col min="1289" max="1532" width="9.140625" style="578"/>
    <col min="1533" max="1533" width="4.140625" style="578" customWidth="1"/>
    <col min="1534" max="1534" width="59.140625" style="578" customWidth="1"/>
    <col min="1535" max="1535" width="9.7109375" style="578" customWidth="1"/>
    <col min="1536" max="1536" width="13.7109375" style="578" customWidth="1"/>
    <col min="1537" max="1540" width="0" style="578" hidden="1" customWidth="1"/>
    <col min="1541" max="1542" width="9.140625" style="578"/>
    <col min="1543" max="1544" width="13.140625" style="578" customWidth="1"/>
    <col min="1545" max="1788" width="9.140625" style="578"/>
    <col min="1789" max="1789" width="4.140625" style="578" customWidth="1"/>
    <col min="1790" max="1790" width="59.140625" style="578" customWidth="1"/>
    <col min="1791" max="1791" width="9.7109375" style="578" customWidth="1"/>
    <col min="1792" max="1792" width="13.7109375" style="578" customWidth="1"/>
    <col min="1793" max="1796" width="0" style="578" hidden="1" customWidth="1"/>
    <col min="1797" max="1798" width="9.140625" style="578"/>
    <col min="1799" max="1800" width="13.140625" style="578" customWidth="1"/>
    <col min="1801" max="2044" width="9.140625" style="578"/>
    <col min="2045" max="2045" width="4.140625" style="578" customWidth="1"/>
    <col min="2046" max="2046" width="59.140625" style="578" customWidth="1"/>
    <col min="2047" max="2047" width="9.7109375" style="578" customWidth="1"/>
    <col min="2048" max="2048" width="13.7109375" style="578" customWidth="1"/>
    <col min="2049" max="2052" width="0" style="578" hidden="1" customWidth="1"/>
    <col min="2053" max="2054" width="9.140625" style="578"/>
    <col min="2055" max="2056" width="13.140625" style="578" customWidth="1"/>
    <col min="2057" max="2300" width="9.140625" style="578"/>
    <col min="2301" max="2301" width="4.140625" style="578" customWidth="1"/>
    <col min="2302" max="2302" width="59.140625" style="578" customWidth="1"/>
    <col min="2303" max="2303" width="9.7109375" style="578" customWidth="1"/>
    <col min="2304" max="2304" width="13.7109375" style="578" customWidth="1"/>
    <col min="2305" max="2308" width="0" style="578" hidden="1" customWidth="1"/>
    <col min="2309" max="2310" width="9.140625" style="578"/>
    <col min="2311" max="2312" width="13.140625" style="578" customWidth="1"/>
    <col min="2313" max="2556" width="9.140625" style="578"/>
    <col min="2557" max="2557" width="4.140625" style="578" customWidth="1"/>
    <col min="2558" max="2558" width="59.140625" style="578" customWidth="1"/>
    <col min="2559" max="2559" width="9.7109375" style="578" customWidth="1"/>
    <col min="2560" max="2560" width="13.7109375" style="578" customWidth="1"/>
    <col min="2561" max="2564" width="0" style="578" hidden="1" customWidth="1"/>
    <col min="2565" max="2566" width="9.140625" style="578"/>
    <col min="2567" max="2568" width="13.140625" style="578" customWidth="1"/>
    <col min="2569" max="2812" width="9.140625" style="578"/>
    <col min="2813" max="2813" width="4.140625" style="578" customWidth="1"/>
    <col min="2814" max="2814" width="59.140625" style="578" customWidth="1"/>
    <col min="2815" max="2815" width="9.7109375" style="578" customWidth="1"/>
    <col min="2816" max="2816" width="13.7109375" style="578" customWidth="1"/>
    <col min="2817" max="2820" width="0" style="578" hidden="1" customWidth="1"/>
    <col min="2821" max="2822" width="9.140625" style="578"/>
    <col min="2823" max="2824" width="13.140625" style="578" customWidth="1"/>
    <col min="2825" max="3068" width="9.140625" style="578"/>
    <col min="3069" max="3069" width="4.140625" style="578" customWidth="1"/>
    <col min="3070" max="3070" width="59.140625" style="578" customWidth="1"/>
    <col min="3071" max="3071" width="9.7109375" style="578" customWidth="1"/>
    <col min="3072" max="3072" width="13.7109375" style="578" customWidth="1"/>
    <col min="3073" max="3076" width="0" style="578" hidden="1" customWidth="1"/>
    <col min="3077" max="3078" width="9.140625" style="578"/>
    <col min="3079" max="3080" width="13.140625" style="578" customWidth="1"/>
    <col min="3081" max="3324" width="9.140625" style="578"/>
    <col min="3325" max="3325" width="4.140625" style="578" customWidth="1"/>
    <col min="3326" max="3326" width="59.140625" style="578" customWidth="1"/>
    <col min="3327" max="3327" width="9.7109375" style="578" customWidth="1"/>
    <col min="3328" max="3328" width="13.7109375" style="578" customWidth="1"/>
    <col min="3329" max="3332" width="0" style="578" hidden="1" customWidth="1"/>
    <col min="3333" max="3334" width="9.140625" style="578"/>
    <col min="3335" max="3336" width="13.140625" style="578" customWidth="1"/>
    <col min="3337" max="3580" width="9.140625" style="578"/>
    <col min="3581" max="3581" width="4.140625" style="578" customWidth="1"/>
    <col min="3582" max="3582" width="59.140625" style="578" customWidth="1"/>
    <col min="3583" max="3583" width="9.7109375" style="578" customWidth="1"/>
    <col min="3584" max="3584" width="13.7109375" style="578" customWidth="1"/>
    <col min="3585" max="3588" width="0" style="578" hidden="1" customWidth="1"/>
    <col min="3589" max="3590" width="9.140625" style="578"/>
    <col min="3591" max="3592" width="13.140625" style="578" customWidth="1"/>
    <col min="3593" max="3836" width="9.140625" style="578"/>
    <col min="3837" max="3837" width="4.140625" style="578" customWidth="1"/>
    <col min="3838" max="3838" width="59.140625" style="578" customWidth="1"/>
    <col min="3839" max="3839" width="9.7109375" style="578" customWidth="1"/>
    <col min="3840" max="3840" width="13.7109375" style="578" customWidth="1"/>
    <col min="3841" max="3844" width="0" style="578" hidden="1" customWidth="1"/>
    <col min="3845" max="3846" width="9.140625" style="578"/>
    <col min="3847" max="3848" width="13.140625" style="578" customWidth="1"/>
    <col min="3849" max="4092" width="9.140625" style="578"/>
    <col min="4093" max="4093" width="4.140625" style="578" customWidth="1"/>
    <col min="4094" max="4094" width="59.140625" style="578" customWidth="1"/>
    <col min="4095" max="4095" width="9.7109375" style="578" customWidth="1"/>
    <col min="4096" max="4096" width="13.7109375" style="578" customWidth="1"/>
    <col min="4097" max="4100" width="0" style="578" hidden="1" customWidth="1"/>
    <col min="4101" max="4102" width="9.140625" style="578"/>
    <col min="4103" max="4104" width="13.140625" style="578" customWidth="1"/>
    <col min="4105" max="4348" width="9.140625" style="578"/>
    <col min="4349" max="4349" width="4.140625" style="578" customWidth="1"/>
    <col min="4350" max="4350" width="59.140625" style="578" customWidth="1"/>
    <col min="4351" max="4351" width="9.7109375" style="578" customWidth="1"/>
    <col min="4352" max="4352" width="13.7109375" style="578" customWidth="1"/>
    <col min="4353" max="4356" width="0" style="578" hidden="1" customWidth="1"/>
    <col min="4357" max="4358" width="9.140625" style="578"/>
    <col min="4359" max="4360" width="13.140625" style="578" customWidth="1"/>
    <col min="4361" max="4604" width="9.140625" style="578"/>
    <col min="4605" max="4605" width="4.140625" style="578" customWidth="1"/>
    <col min="4606" max="4606" width="59.140625" style="578" customWidth="1"/>
    <col min="4607" max="4607" width="9.7109375" style="578" customWidth="1"/>
    <col min="4608" max="4608" width="13.7109375" style="578" customWidth="1"/>
    <col min="4609" max="4612" width="0" style="578" hidden="1" customWidth="1"/>
    <col min="4613" max="4614" width="9.140625" style="578"/>
    <col min="4615" max="4616" width="13.140625" style="578" customWidth="1"/>
    <col min="4617" max="4860" width="9.140625" style="578"/>
    <col min="4861" max="4861" width="4.140625" style="578" customWidth="1"/>
    <col min="4862" max="4862" width="59.140625" style="578" customWidth="1"/>
    <col min="4863" max="4863" width="9.7109375" style="578" customWidth="1"/>
    <col min="4864" max="4864" width="13.7109375" style="578" customWidth="1"/>
    <col min="4865" max="4868" width="0" style="578" hidden="1" customWidth="1"/>
    <col min="4869" max="4870" width="9.140625" style="578"/>
    <col min="4871" max="4872" width="13.140625" style="578" customWidth="1"/>
    <col min="4873" max="5116" width="9.140625" style="578"/>
    <col min="5117" max="5117" width="4.140625" style="578" customWidth="1"/>
    <col min="5118" max="5118" width="59.140625" style="578" customWidth="1"/>
    <col min="5119" max="5119" width="9.7109375" style="578" customWidth="1"/>
    <col min="5120" max="5120" width="13.7109375" style="578" customWidth="1"/>
    <col min="5121" max="5124" width="0" style="578" hidden="1" customWidth="1"/>
    <col min="5125" max="5126" width="9.140625" style="578"/>
    <col min="5127" max="5128" width="13.140625" style="578" customWidth="1"/>
    <col min="5129" max="5372" width="9.140625" style="578"/>
    <col min="5373" max="5373" width="4.140625" style="578" customWidth="1"/>
    <col min="5374" max="5374" width="59.140625" style="578" customWidth="1"/>
    <col min="5375" max="5375" width="9.7109375" style="578" customWidth="1"/>
    <col min="5376" max="5376" width="13.7109375" style="578" customWidth="1"/>
    <col min="5377" max="5380" width="0" style="578" hidden="1" customWidth="1"/>
    <col min="5381" max="5382" width="9.140625" style="578"/>
    <col min="5383" max="5384" width="13.140625" style="578" customWidth="1"/>
    <col min="5385" max="5628" width="9.140625" style="578"/>
    <col min="5629" max="5629" width="4.140625" style="578" customWidth="1"/>
    <col min="5630" max="5630" width="59.140625" style="578" customWidth="1"/>
    <col min="5631" max="5631" width="9.7109375" style="578" customWidth="1"/>
    <col min="5632" max="5632" width="13.7109375" style="578" customWidth="1"/>
    <col min="5633" max="5636" width="0" style="578" hidden="1" customWidth="1"/>
    <col min="5637" max="5638" width="9.140625" style="578"/>
    <col min="5639" max="5640" width="13.140625" style="578" customWidth="1"/>
    <col min="5641" max="5884" width="9.140625" style="578"/>
    <col min="5885" max="5885" width="4.140625" style="578" customWidth="1"/>
    <col min="5886" max="5886" width="59.140625" style="578" customWidth="1"/>
    <col min="5887" max="5887" width="9.7109375" style="578" customWidth="1"/>
    <col min="5888" max="5888" width="13.7109375" style="578" customWidth="1"/>
    <col min="5889" max="5892" width="0" style="578" hidden="1" customWidth="1"/>
    <col min="5893" max="5894" width="9.140625" style="578"/>
    <col min="5895" max="5896" width="13.140625" style="578" customWidth="1"/>
    <col min="5897" max="6140" width="9.140625" style="578"/>
    <col min="6141" max="6141" width="4.140625" style="578" customWidth="1"/>
    <col min="6142" max="6142" width="59.140625" style="578" customWidth="1"/>
    <col min="6143" max="6143" width="9.7109375" style="578" customWidth="1"/>
    <col min="6144" max="6144" width="13.7109375" style="578" customWidth="1"/>
    <col min="6145" max="6148" width="0" style="578" hidden="1" customWidth="1"/>
    <col min="6149" max="6150" width="9.140625" style="578"/>
    <col min="6151" max="6152" width="13.140625" style="578" customWidth="1"/>
    <col min="6153" max="6396" width="9.140625" style="578"/>
    <col min="6397" max="6397" width="4.140625" style="578" customWidth="1"/>
    <col min="6398" max="6398" width="59.140625" style="578" customWidth="1"/>
    <col min="6399" max="6399" width="9.7109375" style="578" customWidth="1"/>
    <col min="6400" max="6400" width="13.7109375" style="578" customWidth="1"/>
    <col min="6401" max="6404" width="0" style="578" hidden="1" customWidth="1"/>
    <col min="6405" max="6406" width="9.140625" style="578"/>
    <col min="6407" max="6408" width="13.140625" style="578" customWidth="1"/>
    <col min="6409" max="6652" width="9.140625" style="578"/>
    <col min="6653" max="6653" width="4.140625" style="578" customWidth="1"/>
    <col min="6654" max="6654" width="59.140625" style="578" customWidth="1"/>
    <col min="6655" max="6655" width="9.7109375" style="578" customWidth="1"/>
    <col min="6656" max="6656" width="13.7109375" style="578" customWidth="1"/>
    <col min="6657" max="6660" width="0" style="578" hidden="1" customWidth="1"/>
    <col min="6661" max="6662" width="9.140625" style="578"/>
    <col min="6663" max="6664" width="13.140625" style="578" customWidth="1"/>
    <col min="6665" max="6908" width="9.140625" style="578"/>
    <col min="6909" max="6909" width="4.140625" style="578" customWidth="1"/>
    <col min="6910" max="6910" width="59.140625" style="578" customWidth="1"/>
    <col min="6911" max="6911" width="9.7109375" style="578" customWidth="1"/>
    <col min="6912" max="6912" width="13.7109375" style="578" customWidth="1"/>
    <col min="6913" max="6916" width="0" style="578" hidden="1" customWidth="1"/>
    <col min="6917" max="6918" width="9.140625" style="578"/>
    <col min="6919" max="6920" width="13.140625" style="578" customWidth="1"/>
    <col min="6921" max="7164" width="9.140625" style="578"/>
    <col min="7165" max="7165" width="4.140625" style="578" customWidth="1"/>
    <col min="7166" max="7166" width="59.140625" style="578" customWidth="1"/>
    <col min="7167" max="7167" width="9.7109375" style="578" customWidth="1"/>
    <col min="7168" max="7168" width="13.7109375" style="578" customWidth="1"/>
    <col min="7169" max="7172" width="0" style="578" hidden="1" customWidth="1"/>
    <col min="7173" max="7174" width="9.140625" style="578"/>
    <col min="7175" max="7176" width="13.140625" style="578" customWidth="1"/>
    <col min="7177" max="7420" width="9.140625" style="578"/>
    <col min="7421" max="7421" width="4.140625" style="578" customWidth="1"/>
    <col min="7422" max="7422" width="59.140625" style="578" customWidth="1"/>
    <col min="7423" max="7423" width="9.7109375" style="578" customWidth="1"/>
    <col min="7424" max="7424" width="13.7109375" style="578" customWidth="1"/>
    <col min="7425" max="7428" width="0" style="578" hidden="1" customWidth="1"/>
    <col min="7429" max="7430" width="9.140625" style="578"/>
    <col min="7431" max="7432" width="13.140625" style="578" customWidth="1"/>
    <col min="7433" max="7676" width="9.140625" style="578"/>
    <col min="7677" max="7677" width="4.140625" style="578" customWidth="1"/>
    <col min="7678" max="7678" width="59.140625" style="578" customWidth="1"/>
    <col min="7679" max="7679" width="9.7109375" style="578" customWidth="1"/>
    <col min="7680" max="7680" width="13.7109375" style="578" customWidth="1"/>
    <col min="7681" max="7684" width="0" style="578" hidden="1" customWidth="1"/>
    <col min="7685" max="7686" width="9.140625" style="578"/>
    <col min="7687" max="7688" width="13.140625" style="578" customWidth="1"/>
    <col min="7689" max="7932" width="9.140625" style="578"/>
    <col min="7933" max="7933" width="4.140625" style="578" customWidth="1"/>
    <col min="7934" max="7934" width="59.140625" style="578" customWidth="1"/>
    <col min="7935" max="7935" width="9.7109375" style="578" customWidth="1"/>
    <col min="7936" max="7936" width="13.7109375" style="578" customWidth="1"/>
    <col min="7937" max="7940" width="0" style="578" hidden="1" customWidth="1"/>
    <col min="7941" max="7942" width="9.140625" style="578"/>
    <col min="7943" max="7944" width="13.140625" style="578" customWidth="1"/>
    <col min="7945" max="8188" width="9.140625" style="578"/>
    <col min="8189" max="8189" width="4.140625" style="578" customWidth="1"/>
    <col min="8190" max="8190" width="59.140625" style="578" customWidth="1"/>
    <col min="8191" max="8191" width="9.7109375" style="578" customWidth="1"/>
    <col min="8192" max="8192" width="13.7109375" style="578" customWidth="1"/>
    <col min="8193" max="8196" width="0" style="578" hidden="1" customWidth="1"/>
    <col min="8197" max="8198" width="9.140625" style="578"/>
    <col min="8199" max="8200" width="13.140625" style="578" customWidth="1"/>
    <col min="8201" max="8444" width="9.140625" style="578"/>
    <col min="8445" max="8445" width="4.140625" style="578" customWidth="1"/>
    <col min="8446" max="8446" width="59.140625" style="578" customWidth="1"/>
    <col min="8447" max="8447" width="9.7109375" style="578" customWidth="1"/>
    <col min="8448" max="8448" width="13.7109375" style="578" customWidth="1"/>
    <col min="8449" max="8452" width="0" style="578" hidden="1" customWidth="1"/>
    <col min="8453" max="8454" width="9.140625" style="578"/>
    <col min="8455" max="8456" width="13.140625" style="578" customWidth="1"/>
    <col min="8457" max="8700" width="9.140625" style="578"/>
    <col min="8701" max="8701" width="4.140625" style="578" customWidth="1"/>
    <col min="8702" max="8702" width="59.140625" style="578" customWidth="1"/>
    <col min="8703" max="8703" width="9.7109375" style="578" customWidth="1"/>
    <col min="8704" max="8704" width="13.7109375" style="578" customWidth="1"/>
    <col min="8705" max="8708" width="0" style="578" hidden="1" customWidth="1"/>
    <col min="8709" max="8710" width="9.140625" style="578"/>
    <col min="8711" max="8712" width="13.140625" style="578" customWidth="1"/>
    <col min="8713" max="8956" width="9.140625" style="578"/>
    <col min="8957" max="8957" width="4.140625" style="578" customWidth="1"/>
    <col min="8958" max="8958" width="59.140625" style="578" customWidth="1"/>
    <col min="8959" max="8959" width="9.7109375" style="578" customWidth="1"/>
    <col min="8960" max="8960" width="13.7109375" style="578" customWidth="1"/>
    <col min="8961" max="8964" width="0" style="578" hidden="1" customWidth="1"/>
    <col min="8965" max="8966" width="9.140625" style="578"/>
    <col min="8967" max="8968" width="13.140625" style="578" customWidth="1"/>
    <col min="8969" max="9212" width="9.140625" style="578"/>
    <col min="9213" max="9213" width="4.140625" style="578" customWidth="1"/>
    <col min="9214" max="9214" width="59.140625" style="578" customWidth="1"/>
    <col min="9215" max="9215" width="9.7109375" style="578" customWidth="1"/>
    <col min="9216" max="9216" width="13.7109375" style="578" customWidth="1"/>
    <col min="9217" max="9220" width="0" style="578" hidden="1" customWidth="1"/>
    <col min="9221" max="9222" width="9.140625" style="578"/>
    <col min="9223" max="9224" width="13.140625" style="578" customWidth="1"/>
    <col min="9225" max="9468" width="9.140625" style="578"/>
    <col min="9469" max="9469" width="4.140625" style="578" customWidth="1"/>
    <col min="9470" max="9470" width="59.140625" style="578" customWidth="1"/>
    <col min="9471" max="9471" width="9.7109375" style="578" customWidth="1"/>
    <col min="9472" max="9472" width="13.7109375" style="578" customWidth="1"/>
    <col min="9473" max="9476" width="0" style="578" hidden="1" customWidth="1"/>
    <col min="9477" max="9478" width="9.140625" style="578"/>
    <col min="9479" max="9480" width="13.140625" style="578" customWidth="1"/>
    <col min="9481" max="9724" width="9.140625" style="578"/>
    <col min="9725" max="9725" width="4.140625" style="578" customWidth="1"/>
    <col min="9726" max="9726" width="59.140625" style="578" customWidth="1"/>
    <col min="9727" max="9727" width="9.7109375" style="578" customWidth="1"/>
    <col min="9728" max="9728" width="13.7109375" style="578" customWidth="1"/>
    <col min="9729" max="9732" width="0" style="578" hidden="1" customWidth="1"/>
    <col min="9733" max="9734" width="9.140625" style="578"/>
    <col min="9735" max="9736" width="13.140625" style="578" customWidth="1"/>
    <col min="9737" max="9980" width="9.140625" style="578"/>
    <col min="9981" max="9981" width="4.140625" style="578" customWidth="1"/>
    <col min="9982" max="9982" width="59.140625" style="578" customWidth="1"/>
    <col min="9983" max="9983" width="9.7109375" style="578" customWidth="1"/>
    <col min="9984" max="9984" width="13.7109375" style="578" customWidth="1"/>
    <col min="9985" max="9988" width="0" style="578" hidden="1" customWidth="1"/>
    <col min="9989" max="9990" width="9.140625" style="578"/>
    <col min="9991" max="9992" width="13.140625" style="578" customWidth="1"/>
    <col min="9993" max="10236" width="9.140625" style="578"/>
    <col min="10237" max="10237" width="4.140625" style="578" customWidth="1"/>
    <col min="10238" max="10238" width="59.140625" style="578" customWidth="1"/>
    <col min="10239" max="10239" width="9.7109375" style="578" customWidth="1"/>
    <col min="10240" max="10240" width="13.7109375" style="578" customWidth="1"/>
    <col min="10241" max="10244" width="0" style="578" hidden="1" customWidth="1"/>
    <col min="10245" max="10246" width="9.140625" style="578"/>
    <col min="10247" max="10248" width="13.140625" style="578" customWidth="1"/>
    <col min="10249" max="10492" width="9.140625" style="578"/>
    <col min="10493" max="10493" width="4.140625" style="578" customWidth="1"/>
    <col min="10494" max="10494" width="59.140625" style="578" customWidth="1"/>
    <col min="10495" max="10495" width="9.7109375" style="578" customWidth="1"/>
    <col min="10496" max="10496" width="13.7109375" style="578" customWidth="1"/>
    <col min="10497" max="10500" width="0" style="578" hidden="1" customWidth="1"/>
    <col min="10501" max="10502" width="9.140625" style="578"/>
    <col min="10503" max="10504" width="13.140625" style="578" customWidth="1"/>
    <col min="10505" max="10748" width="9.140625" style="578"/>
    <col min="10749" max="10749" width="4.140625" style="578" customWidth="1"/>
    <col min="10750" max="10750" width="59.140625" style="578" customWidth="1"/>
    <col min="10751" max="10751" width="9.7109375" style="578" customWidth="1"/>
    <col min="10752" max="10752" width="13.7109375" style="578" customWidth="1"/>
    <col min="10753" max="10756" width="0" style="578" hidden="1" customWidth="1"/>
    <col min="10757" max="10758" width="9.140625" style="578"/>
    <col min="10759" max="10760" width="13.140625" style="578" customWidth="1"/>
    <col min="10761" max="11004" width="9.140625" style="578"/>
    <col min="11005" max="11005" width="4.140625" style="578" customWidth="1"/>
    <col min="11006" max="11006" width="59.140625" style="578" customWidth="1"/>
    <col min="11007" max="11007" width="9.7109375" style="578" customWidth="1"/>
    <col min="11008" max="11008" width="13.7109375" style="578" customWidth="1"/>
    <col min="11009" max="11012" width="0" style="578" hidden="1" customWidth="1"/>
    <col min="11013" max="11014" width="9.140625" style="578"/>
    <col min="11015" max="11016" width="13.140625" style="578" customWidth="1"/>
    <col min="11017" max="11260" width="9.140625" style="578"/>
    <col min="11261" max="11261" width="4.140625" style="578" customWidth="1"/>
    <col min="11262" max="11262" width="59.140625" style="578" customWidth="1"/>
    <col min="11263" max="11263" width="9.7109375" style="578" customWidth="1"/>
    <col min="11264" max="11264" width="13.7109375" style="578" customWidth="1"/>
    <col min="11265" max="11268" width="0" style="578" hidden="1" customWidth="1"/>
    <col min="11269" max="11270" width="9.140625" style="578"/>
    <col min="11271" max="11272" width="13.140625" style="578" customWidth="1"/>
    <col min="11273" max="11516" width="9.140625" style="578"/>
    <col min="11517" max="11517" width="4.140625" style="578" customWidth="1"/>
    <col min="11518" max="11518" width="59.140625" style="578" customWidth="1"/>
    <col min="11519" max="11519" width="9.7109375" style="578" customWidth="1"/>
    <col min="11520" max="11520" width="13.7109375" style="578" customWidth="1"/>
    <col min="11521" max="11524" width="0" style="578" hidden="1" customWidth="1"/>
    <col min="11525" max="11526" width="9.140625" style="578"/>
    <col min="11527" max="11528" width="13.140625" style="578" customWidth="1"/>
    <col min="11529" max="11772" width="9.140625" style="578"/>
    <col min="11773" max="11773" width="4.140625" style="578" customWidth="1"/>
    <col min="11774" max="11774" width="59.140625" style="578" customWidth="1"/>
    <col min="11775" max="11775" width="9.7109375" style="578" customWidth="1"/>
    <col min="11776" max="11776" width="13.7109375" style="578" customWidth="1"/>
    <col min="11777" max="11780" width="0" style="578" hidden="1" customWidth="1"/>
    <col min="11781" max="11782" width="9.140625" style="578"/>
    <col min="11783" max="11784" width="13.140625" style="578" customWidth="1"/>
    <col min="11785" max="12028" width="9.140625" style="578"/>
    <col min="12029" max="12029" width="4.140625" style="578" customWidth="1"/>
    <col min="12030" max="12030" width="59.140625" style="578" customWidth="1"/>
    <col min="12031" max="12031" width="9.7109375" style="578" customWidth="1"/>
    <col min="12032" max="12032" width="13.7109375" style="578" customWidth="1"/>
    <col min="12033" max="12036" width="0" style="578" hidden="1" customWidth="1"/>
    <col min="12037" max="12038" width="9.140625" style="578"/>
    <col min="12039" max="12040" width="13.140625" style="578" customWidth="1"/>
    <col min="12041" max="12284" width="9.140625" style="578"/>
    <col min="12285" max="12285" width="4.140625" style="578" customWidth="1"/>
    <col min="12286" max="12286" width="59.140625" style="578" customWidth="1"/>
    <col min="12287" max="12287" width="9.7109375" style="578" customWidth="1"/>
    <col min="12288" max="12288" width="13.7109375" style="578" customWidth="1"/>
    <col min="12289" max="12292" width="0" style="578" hidden="1" customWidth="1"/>
    <col min="12293" max="12294" width="9.140625" style="578"/>
    <col min="12295" max="12296" width="13.140625" style="578" customWidth="1"/>
    <col min="12297" max="12540" width="9.140625" style="578"/>
    <col min="12541" max="12541" width="4.140625" style="578" customWidth="1"/>
    <col min="12542" max="12542" width="59.140625" style="578" customWidth="1"/>
    <col min="12543" max="12543" width="9.7109375" style="578" customWidth="1"/>
    <col min="12544" max="12544" width="13.7109375" style="578" customWidth="1"/>
    <col min="12545" max="12548" width="0" style="578" hidden="1" customWidth="1"/>
    <col min="12549" max="12550" width="9.140625" style="578"/>
    <col min="12551" max="12552" width="13.140625" style="578" customWidth="1"/>
    <col min="12553" max="12796" width="9.140625" style="578"/>
    <col min="12797" max="12797" width="4.140625" style="578" customWidth="1"/>
    <col min="12798" max="12798" width="59.140625" style="578" customWidth="1"/>
    <col min="12799" max="12799" width="9.7109375" style="578" customWidth="1"/>
    <col min="12800" max="12800" width="13.7109375" style="578" customWidth="1"/>
    <col min="12801" max="12804" width="0" style="578" hidden="1" customWidth="1"/>
    <col min="12805" max="12806" width="9.140625" style="578"/>
    <col min="12807" max="12808" width="13.140625" style="578" customWidth="1"/>
    <col min="12809" max="13052" width="9.140625" style="578"/>
    <col min="13053" max="13053" width="4.140625" style="578" customWidth="1"/>
    <col min="13054" max="13054" width="59.140625" style="578" customWidth="1"/>
    <col min="13055" max="13055" width="9.7109375" style="578" customWidth="1"/>
    <col min="13056" max="13056" width="13.7109375" style="578" customWidth="1"/>
    <col min="13057" max="13060" width="0" style="578" hidden="1" customWidth="1"/>
    <col min="13061" max="13062" width="9.140625" style="578"/>
    <col min="13063" max="13064" width="13.140625" style="578" customWidth="1"/>
    <col min="13065" max="13308" width="9.140625" style="578"/>
    <col min="13309" max="13309" width="4.140625" style="578" customWidth="1"/>
    <col min="13310" max="13310" width="59.140625" style="578" customWidth="1"/>
    <col min="13311" max="13311" width="9.7109375" style="578" customWidth="1"/>
    <col min="13312" max="13312" width="13.7109375" style="578" customWidth="1"/>
    <col min="13313" max="13316" width="0" style="578" hidden="1" customWidth="1"/>
    <col min="13317" max="13318" width="9.140625" style="578"/>
    <col min="13319" max="13320" width="13.140625" style="578" customWidth="1"/>
    <col min="13321" max="13564" width="9.140625" style="578"/>
    <col min="13565" max="13565" width="4.140625" style="578" customWidth="1"/>
    <col min="13566" max="13566" width="59.140625" style="578" customWidth="1"/>
    <col min="13567" max="13567" width="9.7109375" style="578" customWidth="1"/>
    <col min="13568" max="13568" width="13.7109375" style="578" customWidth="1"/>
    <col min="13569" max="13572" width="0" style="578" hidden="1" customWidth="1"/>
    <col min="13573" max="13574" width="9.140625" style="578"/>
    <col min="13575" max="13576" width="13.140625" style="578" customWidth="1"/>
    <col min="13577" max="13820" width="9.140625" style="578"/>
    <col min="13821" max="13821" width="4.140625" style="578" customWidth="1"/>
    <col min="13822" max="13822" width="59.140625" style="578" customWidth="1"/>
    <col min="13823" max="13823" width="9.7109375" style="578" customWidth="1"/>
    <col min="13824" max="13824" width="13.7109375" style="578" customWidth="1"/>
    <col min="13825" max="13828" width="0" style="578" hidden="1" customWidth="1"/>
    <col min="13829" max="13830" width="9.140625" style="578"/>
    <col min="13831" max="13832" width="13.140625" style="578" customWidth="1"/>
    <col min="13833" max="14076" width="9.140625" style="578"/>
    <col min="14077" max="14077" width="4.140625" style="578" customWidth="1"/>
    <col min="14078" max="14078" width="59.140625" style="578" customWidth="1"/>
    <col min="14079" max="14079" width="9.7109375" style="578" customWidth="1"/>
    <col min="14080" max="14080" width="13.7109375" style="578" customWidth="1"/>
    <col min="14081" max="14084" width="0" style="578" hidden="1" customWidth="1"/>
    <col min="14085" max="14086" width="9.140625" style="578"/>
    <col min="14087" max="14088" width="13.140625" style="578" customWidth="1"/>
    <col min="14089" max="14332" width="9.140625" style="578"/>
    <col min="14333" max="14333" width="4.140625" style="578" customWidth="1"/>
    <col min="14334" max="14334" width="59.140625" style="578" customWidth="1"/>
    <col min="14335" max="14335" width="9.7109375" style="578" customWidth="1"/>
    <col min="14336" max="14336" width="13.7109375" style="578" customWidth="1"/>
    <col min="14337" max="14340" width="0" style="578" hidden="1" customWidth="1"/>
    <col min="14341" max="14342" width="9.140625" style="578"/>
    <col min="14343" max="14344" width="13.140625" style="578" customWidth="1"/>
    <col min="14345" max="14588" width="9.140625" style="578"/>
    <col min="14589" max="14589" width="4.140625" style="578" customWidth="1"/>
    <col min="14590" max="14590" width="59.140625" style="578" customWidth="1"/>
    <col min="14591" max="14591" width="9.7109375" style="578" customWidth="1"/>
    <col min="14592" max="14592" width="13.7109375" style="578" customWidth="1"/>
    <col min="14593" max="14596" width="0" style="578" hidden="1" customWidth="1"/>
    <col min="14597" max="14598" width="9.140625" style="578"/>
    <col min="14599" max="14600" width="13.140625" style="578" customWidth="1"/>
    <col min="14601" max="14844" width="9.140625" style="578"/>
    <col min="14845" max="14845" width="4.140625" style="578" customWidth="1"/>
    <col min="14846" max="14846" width="59.140625" style="578" customWidth="1"/>
    <col min="14847" max="14847" width="9.7109375" style="578" customWidth="1"/>
    <col min="14848" max="14848" width="13.7109375" style="578" customWidth="1"/>
    <col min="14849" max="14852" width="0" style="578" hidden="1" customWidth="1"/>
    <col min="14853" max="14854" width="9.140625" style="578"/>
    <col min="14855" max="14856" width="13.140625" style="578" customWidth="1"/>
    <col min="14857" max="15100" width="9.140625" style="578"/>
    <col min="15101" max="15101" width="4.140625" style="578" customWidth="1"/>
    <col min="15102" max="15102" width="59.140625" style="578" customWidth="1"/>
    <col min="15103" max="15103" width="9.7109375" style="578" customWidth="1"/>
    <col min="15104" max="15104" width="13.7109375" style="578" customWidth="1"/>
    <col min="15105" max="15108" width="0" style="578" hidden="1" customWidth="1"/>
    <col min="15109" max="15110" width="9.140625" style="578"/>
    <col min="15111" max="15112" width="13.140625" style="578" customWidth="1"/>
    <col min="15113" max="15356" width="9.140625" style="578"/>
    <col min="15357" max="15357" width="4.140625" style="578" customWidth="1"/>
    <col min="15358" max="15358" width="59.140625" style="578" customWidth="1"/>
    <col min="15359" max="15359" width="9.7109375" style="578" customWidth="1"/>
    <col min="15360" max="15360" width="13.7109375" style="578" customWidth="1"/>
    <col min="15361" max="15364" width="0" style="578" hidden="1" customWidth="1"/>
    <col min="15365" max="15366" width="9.140625" style="578"/>
    <col min="15367" max="15368" width="13.140625" style="578" customWidth="1"/>
    <col min="15369" max="15612" width="9.140625" style="578"/>
    <col min="15613" max="15613" width="4.140625" style="578" customWidth="1"/>
    <col min="15614" max="15614" width="59.140625" style="578" customWidth="1"/>
    <col min="15615" max="15615" width="9.7109375" style="578" customWidth="1"/>
    <col min="15616" max="15616" width="13.7109375" style="578" customWidth="1"/>
    <col min="15617" max="15620" width="0" style="578" hidden="1" customWidth="1"/>
    <col min="15621" max="15622" width="9.140625" style="578"/>
    <col min="15623" max="15624" width="13.140625" style="578" customWidth="1"/>
    <col min="15625" max="15868" width="9.140625" style="578"/>
    <col min="15869" max="15869" width="4.140625" style="578" customWidth="1"/>
    <col min="15870" max="15870" width="59.140625" style="578" customWidth="1"/>
    <col min="15871" max="15871" width="9.7109375" style="578" customWidth="1"/>
    <col min="15872" max="15872" width="13.7109375" style="578" customWidth="1"/>
    <col min="15873" max="15876" width="0" style="578" hidden="1" customWidth="1"/>
    <col min="15877" max="15878" width="9.140625" style="578"/>
    <col min="15879" max="15880" width="13.140625" style="578" customWidth="1"/>
    <col min="15881" max="16124" width="9.140625" style="578"/>
    <col min="16125" max="16125" width="4.140625" style="578" customWidth="1"/>
    <col min="16126" max="16126" width="59.140625" style="578" customWidth="1"/>
    <col min="16127" max="16127" width="9.7109375" style="578" customWidth="1"/>
    <col min="16128" max="16128" width="13.7109375" style="578" customWidth="1"/>
    <col min="16129" max="16132" width="0" style="578" hidden="1" customWidth="1"/>
    <col min="16133" max="16134" width="9.140625" style="578"/>
    <col min="16135" max="16136" width="13.140625" style="578" customWidth="1"/>
    <col min="16137" max="16384" width="9.140625" style="578"/>
  </cols>
  <sheetData>
    <row r="1" spans="1:8" ht="13.5" x14ac:dyDescent="0.25">
      <c r="A1" s="310"/>
      <c r="B1" s="311"/>
      <c r="C1" s="311" t="s">
        <v>97</v>
      </c>
      <c r="D1" s="312"/>
    </row>
    <row r="2" spans="1:8" ht="13.5" x14ac:dyDescent="0.25">
      <c r="A2" s="313"/>
      <c r="B2" s="311"/>
      <c r="C2" s="311" t="s">
        <v>207</v>
      </c>
      <c r="D2" s="312"/>
    </row>
    <row r="3" spans="1:8" ht="13.5" x14ac:dyDescent="0.25">
      <c r="A3" s="313"/>
      <c r="B3" s="314"/>
      <c r="C3" s="311" t="s">
        <v>1</v>
      </c>
      <c r="D3" s="312"/>
    </row>
    <row r="4" spans="1:8" ht="13.5" x14ac:dyDescent="0.25">
      <c r="A4" s="313"/>
      <c r="B4" s="311"/>
      <c r="C4" s="311" t="s">
        <v>208</v>
      </c>
      <c r="D4" s="312"/>
    </row>
    <row r="5" spans="1:8" ht="22.5" customHeight="1" x14ac:dyDescent="0.25">
      <c r="A5" s="313"/>
      <c r="B5" s="313"/>
      <c r="C5" s="311"/>
      <c r="D5" s="312"/>
    </row>
    <row r="6" spans="1:8" ht="25.5" customHeight="1" x14ac:dyDescent="0.25">
      <c r="A6" s="596" t="s">
        <v>234</v>
      </c>
      <c r="B6" s="596"/>
      <c r="C6" s="596"/>
      <c r="D6" s="596"/>
    </row>
    <row r="7" spans="1:8" ht="23.25" customHeight="1" x14ac:dyDescent="0.25">
      <c r="A7" s="313"/>
      <c r="B7" s="313"/>
      <c r="C7" s="313"/>
      <c r="D7" s="315" t="s">
        <v>2</v>
      </c>
    </row>
    <row r="8" spans="1:8" ht="28.5" customHeight="1" x14ac:dyDescent="0.25">
      <c r="A8" s="316" t="s">
        <v>41</v>
      </c>
      <c r="B8" s="316" t="s">
        <v>98</v>
      </c>
      <c r="C8" s="69" t="s">
        <v>99</v>
      </c>
      <c r="D8" s="69" t="s">
        <v>235</v>
      </c>
    </row>
    <row r="9" spans="1:8" s="71" customFormat="1" ht="10.5" customHeight="1" x14ac:dyDescent="0.25">
      <c r="A9" s="70">
        <v>1</v>
      </c>
      <c r="B9" s="70">
        <v>2</v>
      </c>
      <c r="C9" s="70">
        <v>3</v>
      </c>
      <c r="D9" s="70">
        <v>4</v>
      </c>
      <c r="G9" s="317" t="s">
        <v>236</v>
      </c>
      <c r="H9" s="578"/>
    </row>
    <row r="10" spans="1:8" ht="15.75" customHeight="1" x14ac:dyDescent="0.25">
      <c r="A10" s="597" t="s">
        <v>100</v>
      </c>
      <c r="B10" s="597"/>
      <c r="C10" s="72"/>
      <c r="D10" s="73">
        <f>SUM(D11,D14,D15,D17,D18,D19,D20,D21,D22,D23,D26)</f>
        <v>217264937.09999999</v>
      </c>
      <c r="G10" s="318">
        <f>SUM(D12,D15,D17,D24)</f>
        <v>186346937.09999999</v>
      </c>
      <c r="H10" s="319">
        <f>SUM(D10-D29)</f>
        <v>186346937.09999999</v>
      </c>
    </row>
    <row r="11" spans="1:8" ht="15.75" customHeight="1" x14ac:dyDescent="0.25">
      <c r="A11" s="320" t="s">
        <v>101</v>
      </c>
      <c r="B11" s="321" t="s">
        <v>102</v>
      </c>
      <c r="C11" s="75" t="s">
        <v>103</v>
      </c>
      <c r="D11" s="76">
        <f>SUM(D12:D13)</f>
        <v>162782418.18000001</v>
      </c>
      <c r="F11" s="322"/>
      <c r="G11" s="323"/>
    </row>
    <row r="12" spans="1:8" ht="15.75" customHeight="1" x14ac:dyDescent="0.25">
      <c r="A12" s="324" t="s">
        <v>104</v>
      </c>
      <c r="B12" s="325" t="s">
        <v>105</v>
      </c>
      <c r="C12" s="77"/>
      <c r="D12" s="78">
        <v>131864418.18000001</v>
      </c>
    </row>
    <row r="13" spans="1:8" ht="14.25" customHeight="1" x14ac:dyDescent="0.25">
      <c r="A13" s="326" t="s">
        <v>106</v>
      </c>
      <c r="B13" s="327" t="s">
        <v>107</v>
      </c>
      <c r="C13" s="79"/>
      <c r="D13" s="80">
        <v>30918000</v>
      </c>
    </row>
    <row r="14" spans="1:8" ht="25.5" x14ac:dyDescent="0.25">
      <c r="A14" s="324" t="s">
        <v>108</v>
      </c>
      <c r="B14" s="328" t="s">
        <v>109</v>
      </c>
      <c r="C14" s="81" t="s">
        <v>110</v>
      </c>
      <c r="D14" s="78"/>
    </row>
    <row r="15" spans="1:8" ht="39.75" customHeight="1" x14ac:dyDescent="0.25">
      <c r="A15" s="329" t="s">
        <v>111</v>
      </c>
      <c r="B15" s="330" t="s">
        <v>112</v>
      </c>
      <c r="C15" s="75" t="s">
        <v>113</v>
      </c>
      <c r="D15" s="76">
        <f>4073185+2347654.7+791378.95</f>
        <v>7212218.6500000004</v>
      </c>
      <c r="G15" s="331">
        <f>SUM(D15,D17)</f>
        <v>8313116.0700000003</v>
      </c>
      <c r="H15" s="332" t="s">
        <v>237</v>
      </c>
    </row>
    <row r="16" spans="1:8" ht="4.5" customHeight="1" x14ac:dyDescent="0.25">
      <c r="A16" s="333"/>
      <c r="B16" s="334"/>
      <c r="C16" s="77"/>
      <c r="D16" s="78"/>
    </row>
    <row r="17" spans="1:9" ht="38.25" customHeight="1" x14ac:dyDescent="0.25">
      <c r="A17" s="335" t="s">
        <v>114</v>
      </c>
      <c r="B17" s="336" t="s">
        <v>115</v>
      </c>
      <c r="C17" s="82" t="s">
        <v>116</v>
      </c>
      <c r="D17" s="83">
        <f>707170.04+393727.38</f>
        <v>1100897.42</v>
      </c>
    </row>
    <row r="18" spans="1:9" ht="38.25" customHeight="1" x14ac:dyDescent="0.25">
      <c r="A18" s="326" t="s">
        <v>117</v>
      </c>
      <c r="B18" s="337" t="s">
        <v>118</v>
      </c>
      <c r="C18" s="84" t="s">
        <v>119</v>
      </c>
      <c r="D18" s="80"/>
    </row>
    <row r="19" spans="1:9" ht="14.25" customHeight="1" x14ac:dyDescent="0.25">
      <c r="A19" s="338" t="s">
        <v>120</v>
      </c>
      <c r="B19" s="339" t="s">
        <v>121</v>
      </c>
      <c r="C19" s="85" t="s">
        <v>122</v>
      </c>
      <c r="D19" s="80"/>
    </row>
    <row r="20" spans="1:9" ht="15" customHeight="1" x14ac:dyDescent="0.25">
      <c r="A20" s="335" t="s">
        <v>123</v>
      </c>
      <c r="B20" s="340" t="s">
        <v>124</v>
      </c>
      <c r="C20" s="82" t="s">
        <v>125</v>
      </c>
      <c r="D20" s="83"/>
    </row>
    <row r="21" spans="1:9" ht="16.5" customHeight="1" x14ac:dyDescent="0.25">
      <c r="A21" s="335" t="s">
        <v>126</v>
      </c>
      <c r="B21" s="340" t="s">
        <v>127</v>
      </c>
      <c r="C21" s="82" t="s">
        <v>128</v>
      </c>
      <c r="D21" s="83"/>
      <c r="G21" s="341">
        <f>SUM(D15,D17,D24)</f>
        <v>54482518.920000002</v>
      </c>
      <c r="H21" s="332" t="s">
        <v>238</v>
      </c>
    </row>
    <row r="22" spans="1:9" ht="13.5" customHeight="1" x14ac:dyDescent="0.25">
      <c r="A22" s="320" t="s">
        <v>129</v>
      </c>
      <c r="B22" s="342" t="s">
        <v>130</v>
      </c>
      <c r="C22" s="72" t="s">
        <v>131</v>
      </c>
      <c r="D22" s="76"/>
    </row>
    <row r="23" spans="1:9" ht="13.5" customHeight="1" x14ac:dyDescent="0.25">
      <c r="A23" s="320" t="s">
        <v>132</v>
      </c>
      <c r="B23" s="342" t="s">
        <v>133</v>
      </c>
      <c r="C23" s="72" t="s">
        <v>134</v>
      </c>
      <c r="D23" s="86">
        <f>SUM(D24)</f>
        <v>46169402.850000001</v>
      </c>
      <c r="G23" s="343">
        <f>SUM(D23)</f>
        <v>46169402.850000001</v>
      </c>
      <c r="H23" s="332" t="s">
        <v>239</v>
      </c>
    </row>
    <row r="24" spans="1:9" ht="13.5" customHeight="1" x14ac:dyDescent="0.25">
      <c r="A24" s="324" t="s">
        <v>104</v>
      </c>
      <c r="B24" s="344" t="s">
        <v>105</v>
      </c>
      <c r="C24" s="81"/>
      <c r="D24" s="78">
        <v>46169402.850000001</v>
      </c>
    </row>
    <row r="25" spans="1:9" ht="13.5" customHeight="1" x14ac:dyDescent="0.25">
      <c r="A25" s="326" t="s">
        <v>106</v>
      </c>
      <c r="B25" s="345" t="s">
        <v>107</v>
      </c>
      <c r="C25" s="84"/>
      <c r="D25" s="87"/>
    </row>
    <row r="26" spans="1:9" ht="13.5" customHeight="1" x14ac:dyDescent="0.25">
      <c r="A26" s="324" t="s">
        <v>135</v>
      </c>
      <c r="B26" s="344" t="s">
        <v>136</v>
      </c>
      <c r="C26" s="81" t="s">
        <v>137</v>
      </c>
      <c r="D26" s="76"/>
      <c r="G26" s="346"/>
      <c r="H26" s="347"/>
    </row>
    <row r="27" spans="1:9" ht="13.5" customHeight="1" x14ac:dyDescent="0.25">
      <c r="A27" s="324" t="s">
        <v>104</v>
      </c>
      <c r="B27" s="344" t="s">
        <v>105</v>
      </c>
      <c r="C27" s="81"/>
      <c r="D27" s="78"/>
    </row>
    <row r="28" spans="1:9" ht="13.5" customHeight="1" x14ac:dyDescent="0.25">
      <c r="A28" s="326" t="s">
        <v>106</v>
      </c>
      <c r="B28" s="345" t="s">
        <v>107</v>
      </c>
      <c r="C28" s="84"/>
      <c r="D28" s="80"/>
      <c r="G28" s="579"/>
      <c r="H28" s="74"/>
      <c r="I28" s="71"/>
    </row>
    <row r="29" spans="1:9" ht="16.5" customHeight="1" x14ac:dyDescent="0.25">
      <c r="A29" s="598" t="s">
        <v>138</v>
      </c>
      <c r="B29" s="598"/>
      <c r="C29" s="81"/>
      <c r="D29" s="88">
        <f>SUM(D30,D32,D33,D34,D35,D36,D37)</f>
        <v>30918000</v>
      </c>
      <c r="G29" s="579"/>
    </row>
    <row r="30" spans="1:9" ht="16.5" customHeight="1" x14ac:dyDescent="0.25">
      <c r="A30" s="320" t="s">
        <v>101</v>
      </c>
      <c r="B30" s="348" t="s">
        <v>139</v>
      </c>
      <c r="C30" s="72" t="s">
        <v>140</v>
      </c>
      <c r="D30" s="76">
        <v>28918000</v>
      </c>
    </row>
    <row r="31" spans="1:9" ht="12.75" customHeight="1" x14ac:dyDescent="0.25">
      <c r="A31" s="338" t="s">
        <v>104</v>
      </c>
      <c r="B31" s="337" t="s">
        <v>141</v>
      </c>
      <c r="C31" s="84"/>
      <c r="D31" s="80"/>
    </row>
    <row r="32" spans="1:9" ht="24" customHeight="1" x14ac:dyDescent="0.25">
      <c r="A32" s="335" t="s">
        <v>108</v>
      </c>
      <c r="B32" s="336" t="s">
        <v>142</v>
      </c>
      <c r="C32" s="82" t="s">
        <v>143</v>
      </c>
      <c r="D32" s="83"/>
    </row>
    <row r="33" spans="1:4" ht="18.75" customHeight="1" x14ac:dyDescent="0.25">
      <c r="A33" s="335" t="s">
        <v>111</v>
      </c>
      <c r="B33" s="336" t="s">
        <v>144</v>
      </c>
      <c r="C33" s="82" t="s">
        <v>145</v>
      </c>
      <c r="D33" s="80"/>
    </row>
    <row r="34" spans="1:4" ht="16.5" customHeight="1" x14ac:dyDescent="0.25">
      <c r="A34" s="335" t="s">
        <v>114</v>
      </c>
      <c r="B34" s="340" t="s">
        <v>146</v>
      </c>
      <c r="C34" s="82" t="s">
        <v>147</v>
      </c>
      <c r="D34" s="83"/>
    </row>
    <row r="35" spans="1:4" ht="16.5" customHeight="1" x14ac:dyDescent="0.25">
      <c r="A35" s="335" t="s">
        <v>117</v>
      </c>
      <c r="B35" s="340" t="s">
        <v>148</v>
      </c>
      <c r="C35" s="82" t="s">
        <v>137</v>
      </c>
      <c r="D35" s="83"/>
    </row>
    <row r="36" spans="1:4" ht="16.5" customHeight="1" x14ac:dyDescent="0.25">
      <c r="A36" s="335" t="s">
        <v>120</v>
      </c>
      <c r="B36" s="340" t="s">
        <v>149</v>
      </c>
      <c r="C36" s="82" t="s">
        <v>150</v>
      </c>
      <c r="D36" s="83">
        <v>2000000</v>
      </c>
    </row>
    <row r="37" spans="1:4" ht="16.5" customHeight="1" x14ac:dyDescent="0.25">
      <c r="A37" s="335" t="s">
        <v>123</v>
      </c>
      <c r="B37" s="340" t="s">
        <v>151</v>
      </c>
      <c r="C37" s="82" t="s">
        <v>152</v>
      </c>
      <c r="D37" s="83"/>
    </row>
    <row r="38" spans="1:4" ht="12.75" customHeight="1" x14ac:dyDescent="0.25">
      <c r="A38" s="580"/>
    </row>
    <row r="39" spans="1:4" ht="12.75" customHeight="1" x14ac:dyDescent="0.25">
      <c r="A39" s="580"/>
      <c r="D39" s="89"/>
    </row>
  </sheetData>
  <mergeCells count="3">
    <mergeCell ref="A6:D6"/>
    <mergeCell ref="A10:B10"/>
    <mergeCell ref="A29:B29"/>
  </mergeCells>
  <pageMargins left="0.78740157480314965" right="0.39370078740157483" top="0.74803149606299213" bottom="0.74803149606299213" header="0.31496062992125984" footer="0.31496062992125984"/>
  <pageSetup paperSize="9" firstPageNumber="61" orientation="portrait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C15B1-4B11-4F02-B922-E94F3DAF3773}">
  <sheetPr>
    <tabColor rgb="FF00B050"/>
    <pageSetUpPr fitToPage="1"/>
  </sheetPr>
  <dimension ref="A1:H47"/>
  <sheetViews>
    <sheetView zoomScale="120" zoomScaleNormal="120" workbookViewId="0">
      <selection sqref="A1:XFD1048576"/>
    </sheetView>
  </sheetViews>
  <sheetFormatPr defaultRowHeight="13.5" x14ac:dyDescent="0.25"/>
  <cols>
    <col min="1" max="1" width="4" style="349" customWidth="1"/>
    <col min="2" max="2" width="5.28515625" style="349" customWidth="1"/>
    <col min="3" max="3" width="8.42578125" style="349" customWidth="1"/>
    <col min="4" max="4" width="8" style="350" customWidth="1"/>
    <col min="5" max="5" width="51.28515625" style="349" customWidth="1"/>
    <col min="6" max="6" width="21" style="349" customWidth="1"/>
    <col min="7" max="7" width="13" style="349" customWidth="1"/>
    <col min="8" max="8" width="10.7109375" style="349" customWidth="1"/>
    <col min="9" max="256" width="9.140625" style="349"/>
    <col min="257" max="257" width="4" style="349" customWidth="1"/>
    <col min="258" max="258" width="5.28515625" style="349" customWidth="1"/>
    <col min="259" max="259" width="8.42578125" style="349" customWidth="1"/>
    <col min="260" max="260" width="8" style="349" customWidth="1"/>
    <col min="261" max="261" width="51.28515625" style="349" customWidth="1"/>
    <col min="262" max="262" width="21" style="349" customWidth="1"/>
    <col min="263" max="263" width="13" style="349" customWidth="1"/>
    <col min="264" max="264" width="10.7109375" style="349" customWidth="1"/>
    <col min="265" max="512" width="9.140625" style="349"/>
    <col min="513" max="513" width="4" style="349" customWidth="1"/>
    <col min="514" max="514" width="5.28515625" style="349" customWidth="1"/>
    <col min="515" max="515" width="8.42578125" style="349" customWidth="1"/>
    <col min="516" max="516" width="8" style="349" customWidth="1"/>
    <col min="517" max="517" width="51.28515625" style="349" customWidth="1"/>
    <col min="518" max="518" width="21" style="349" customWidth="1"/>
    <col min="519" max="519" width="13" style="349" customWidth="1"/>
    <col min="520" max="520" width="10.7109375" style="349" customWidth="1"/>
    <col min="521" max="768" width="9.140625" style="349"/>
    <col min="769" max="769" width="4" style="349" customWidth="1"/>
    <col min="770" max="770" width="5.28515625" style="349" customWidth="1"/>
    <col min="771" max="771" width="8.42578125" style="349" customWidth="1"/>
    <col min="772" max="772" width="8" style="349" customWidth="1"/>
    <col min="773" max="773" width="51.28515625" style="349" customWidth="1"/>
    <col min="774" max="774" width="21" style="349" customWidth="1"/>
    <col min="775" max="775" width="13" style="349" customWidth="1"/>
    <col min="776" max="776" width="10.7109375" style="349" customWidth="1"/>
    <col min="777" max="1024" width="9.140625" style="349"/>
    <col min="1025" max="1025" width="4" style="349" customWidth="1"/>
    <col min="1026" max="1026" width="5.28515625" style="349" customWidth="1"/>
    <col min="1027" max="1027" width="8.42578125" style="349" customWidth="1"/>
    <col min="1028" max="1028" width="8" style="349" customWidth="1"/>
    <col min="1029" max="1029" width="51.28515625" style="349" customWidth="1"/>
    <col min="1030" max="1030" width="21" style="349" customWidth="1"/>
    <col min="1031" max="1031" width="13" style="349" customWidth="1"/>
    <col min="1032" max="1032" width="10.7109375" style="349" customWidth="1"/>
    <col min="1033" max="1280" width="9.140625" style="349"/>
    <col min="1281" max="1281" width="4" style="349" customWidth="1"/>
    <col min="1282" max="1282" width="5.28515625" style="349" customWidth="1"/>
    <col min="1283" max="1283" width="8.42578125" style="349" customWidth="1"/>
    <col min="1284" max="1284" width="8" style="349" customWidth="1"/>
    <col min="1285" max="1285" width="51.28515625" style="349" customWidth="1"/>
    <col min="1286" max="1286" width="21" style="349" customWidth="1"/>
    <col min="1287" max="1287" width="13" style="349" customWidth="1"/>
    <col min="1288" max="1288" width="10.7109375" style="349" customWidth="1"/>
    <col min="1289" max="1536" width="9.140625" style="349"/>
    <col min="1537" max="1537" width="4" style="349" customWidth="1"/>
    <col min="1538" max="1538" width="5.28515625" style="349" customWidth="1"/>
    <col min="1539" max="1539" width="8.42578125" style="349" customWidth="1"/>
    <col min="1540" max="1540" width="8" style="349" customWidth="1"/>
    <col min="1541" max="1541" width="51.28515625" style="349" customWidth="1"/>
    <col min="1542" max="1542" width="21" style="349" customWidth="1"/>
    <col min="1543" max="1543" width="13" style="349" customWidth="1"/>
    <col min="1544" max="1544" width="10.7109375" style="349" customWidth="1"/>
    <col min="1545" max="1792" width="9.140625" style="349"/>
    <col min="1793" max="1793" width="4" style="349" customWidth="1"/>
    <col min="1794" max="1794" width="5.28515625" style="349" customWidth="1"/>
    <col min="1795" max="1795" width="8.42578125" style="349" customWidth="1"/>
    <col min="1796" max="1796" width="8" style="349" customWidth="1"/>
    <col min="1797" max="1797" width="51.28515625" style="349" customWidth="1"/>
    <col min="1798" max="1798" width="21" style="349" customWidth="1"/>
    <col min="1799" max="1799" width="13" style="349" customWidth="1"/>
    <col min="1800" max="1800" width="10.7109375" style="349" customWidth="1"/>
    <col min="1801" max="2048" width="9.140625" style="349"/>
    <col min="2049" max="2049" width="4" style="349" customWidth="1"/>
    <col min="2050" max="2050" width="5.28515625" style="349" customWidth="1"/>
    <col min="2051" max="2051" width="8.42578125" style="349" customWidth="1"/>
    <col min="2052" max="2052" width="8" style="349" customWidth="1"/>
    <col min="2053" max="2053" width="51.28515625" style="349" customWidth="1"/>
    <col min="2054" max="2054" width="21" style="349" customWidth="1"/>
    <col min="2055" max="2055" width="13" style="349" customWidth="1"/>
    <col min="2056" max="2056" width="10.7109375" style="349" customWidth="1"/>
    <col min="2057" max="2304" width="9.140625" style="349"/>
    <col min="2305" max="2305" width="4" style="349" customWidth="1"/>
    <col min="2306" max="2306" width="5.28515625" style="349" customWidth="1"/>
    <col min="2307" max="2307" width="8.42578125" style="349" customWidth="1"/>
    <col min="2308" max="2308" width="8" style="349" customWidth="1"/>
    <col min="2309" max="2309" width="51.28515625" style="349" customWidth="1"/>
    <col min="2310" max="2310" width="21" style="349" customWidth="1"/>
    <col min="2311" max="2311" width="13" style="349" customWidth="1"/>
    <col min="2312" max="2312" width="10.7109375" style="349" customWidth="1"/>
    <col min="2313" max="2560" width="9.140625" style="349"/>
    <col min="2561" max="2561" width="4" style="349" customWidth="1"/>
    <col min="2562" max="2562" width="5.28515625" style="349" customWidth="1"/>
    <col min="2563" max="2563" width="8.42578125" style="349" customWidth="1"/>
    <col min="2564" max="2564" width="8" style="349" customWidth="1"/>
    <col min="2565" max="2565" width="51.28515625" style="349" customWidth="1"/>
    <col min="2566" max="2566" width="21" style="349" customWidth="1"/>
    <col min="2567" max="2567" width="13" style="349" customWidth="1"/>
    <col min="2568" max="2568" width="10.7109375" style="349" customWidth="1"/>
    <col min="2569" max="2816" width="9.140625" style="349"/>
    <col min="2817" max="2817" width="4" style="349" customWidth="1"/>
    <col min="2818" max="2818" width="5.28515625" style="349" customWidth="1"/>
    <col min="2819" max="2819" width="8.42578125" style="349" customWidth="1"/>
    <col min="2820" max="2820" width="8" style="349" customWidth="1"/>
    <col min="2821" max="2821" width="51.28515625" style="349" customWidth="1"/>
    <col min="2822" max="2822" width="21" style="349" customWidth="1"/>
    <col min="2823" max="2823" width="13" style="349" customWidth="1"/>
    <col min="2824" max="2824" width="10.7109375" style="349" customWidth="1"/>
    <col min="2825" max="3072" width="9.140625" style="349"/>
    <col min="3073" max="3073" width="4" style="349" customWidth="1"/>
    <col min="3074" max="3074" width="5.28515625" style="349" customWidth="1"/>
    <col min="3075" max="3075" width="8.42578125" style="349" customWidth="1"/>
    <col min="3076" max="3076" width="8" style="349" customWidth="1"/>
    <col min="3077" max="3077" width="51.28515625" style="349" customWidth="1"/>
    <col min="3078" max="3078" width="21" style="349" customWidth="1"/>
    <col min="3079" max="3079" width="13" style="349" customWidth="1"/>
    <col min="3080" max="3080" width="10.7109375" style="349" customWidth="1"/>
    <col min="3081" max="3328" width="9.140625" style="349"/>
    <col min="3329" max="3329" width="4" style="349" customWidth="1"/>
    <col min="3330" max="3330" width="5.28515625" style="349" customWidth="1"/>
    <col min="3331" max="3331" width="8.42578125" style="349" customWidth="1"/>
    <col min="3332" max="3332" width="8" style="349" customWidth="1"/>
    <col min="3333" max="3333" width="51.28515625" style="349" customWidth="1"/>
    <col min="3334" max="3334" width="21" style="349" customWidth="1"/>
    <col min="3335" max="3335" width="13" style="349" customWidth="1"/>
    <col min="3336" max="3336" width="10.7109375" style="349" customWidth="1"/>
    <col min="3337" max="3584" width="9.140625" style="349"/>
    <col min="3585" max="3585" width="4" style="349" customWidth="1"/>
    <col min="3586" max="3586" width="5.28515625" style="349" customWidth="1"/>
    <col min="3587" max="3587" width="8.42578125" style="349" customWidth="1"/>
    <col min="3588" max="3588" width="8" style="349" customWidth="1"/>
    <col min="3589" max="3589" width="51.28515625" style="349" customWidth="1"/>
    <col min="3590" max="3590" width="21" style="349" customWidth="1"/>
    <col min="3591" max="3591" width="13" style="349" customWidth="1"/>
    <col min="3592" max="3592" width="10.7109375" style="349" customWidth="1"/>
    <col min="3593" max="3840" width="9.140625" style="349"/>
    <col min="3841" max="3841" width="4" style="349" customWidth="1"/>
    <col min="3842" max="3842" width="5.28515625" style="349" customWidth="1"/>
    <col min="3843" max="3843" width="8.42578125" style="349" customWidth="1"/>
    <col min="3844" max="3844" width="8" style="349" customWidth="1"/>
    <col min="3845" max="3845" width="51.28515625" style="349" customWidth="1"/>
    <col min="3846" max="3846" width="21" style="349" customWidth="1"/>
    <col min="3847" max="3847" width="13" style="349" customWidth="1"/>
    <col min="3848" max="3848" width="10.7109375" style="349" customWidth="1"/>
    <col min="3849" max="4096" width="9.140625" style="349"/>
    <col min="4097" max="4097" width="4" style="349" customWidth="1"/>
    <col min="4098" max="4098" width="5.28515625" style="349" customWidth="1"/>
    <col min="4099" max="4099" width="8.42578125" style="349" customWidth="1"/>
    <col min="4100" max="4100" width="8" style="349" customWidth="1"/>
    <col min="4101" max="4101" width="51.28515625" style="349" customWidth="1"/>
    <col min="4102" max="4102" width="21" style="349" customWidth="1"/>
    <col min="4103" max="4103" width="13" style="349" customWidth="1"/>
    <col min="4104" max="4104" width="10.7109375" style="349" customWidth="1"/>
    <col min="4105" max="4352" width="9.140625" style="349"/>
    <col min="4353" max="4353" width="4" style="349" customWidth="1"/>
    <col min="4354" max="4354" width="5.28515625" style="349" customWidth="1"/>
    <col min="4355" max="4355" width="8.42578125" style="349" customWidth="1"/>
    <col min="4356" max="4356" width="8" style="349" customWidth="1"/>
    <col min="4357" max="4357" width="51.28515625" style="349" customWidth="1"/>
    <col min="4358" max="4358" width="21" style="349" customWidth="1"/>
    <col min="4359" max="4359" width="13" style="349" customWidth="1"/>
    <col min="4360" max="4360" width="10.7109375" style="349" customWidth="1"/>
    <col min="4361" max="4608" width="9.140625" style="349"/>
    <col min="4609" max="4609" width="4" style="349" customWidth="1"/>
    <col min="4610" max="4610" width="5.28515625" style="349" customWidth="1"/>
    <col min="4611" max="4611" width="8.42578125" style="349" customWidth="1"/>
    <col min="4612" max="4612" width="8" style="349" customWidth="1"/>
    <col min="4613" max="4613" width="51.28515625" style="349" customWidth="1"/>
    <col min="4614" max="4614" width="21" style="349" customWidth="1"/>
    <col min="4615" max="4615" width="13" style="349" customWidth="1"/>
    <col min="4616" max="4616" width="10.7109375" style="349" customWidth="1"/>
    <col min="4617" max="4864" width="9.140625" style="349"/>
    <col min="4865" max="4865" width="4" style="349" customWidth="1"/>
    <col min="4866" max="4866" width="5.28515625" style="349" customWidth="1"/>
    <col min="4867" max="4867" width="8.42578125" style="349" customWidth="1"/>
    <col min="4868" max="4868" width="8" style="349" customWidth="1"/>
    <col min="4869" max="4869" width="51.28515625" style="349" customWidth="1"/>
    <col min="4870" max="4870" width="21" style="349" customWidth="1"/>
    <col min="4871" max="4871" width="13" style="349" customWidth="1"/>
    <col min="4872" max="4872" width="10.7109375" style="349" customWidth="1"/>
    <col min="4873" max="5120" width="9.140625" style="349"/>
    <col min="5121" max="5121" width="4" style="349" customWidth="1"/>
    <col min="5122" max="5122" width="5.28515625" style="349" customWidth="1"/>
    <col min="5123" max="5123" width="8.42578125" style="349" customWidth="1"/>
    <col min="5124" max="5124" width="8" style="349" customWidth="1"/>
    <col min="5125" max="5125" width="51.28515625" style="349" customWidth="1"/>
    <col min="5126" max="5126" width="21" style="349" customWidth="1"/>
    <col min="5127" max="5127" width="13" style="349" customWidth="1"/>
    <col min="5128" max="5128" width="10.7109375" style="349" customWidth="1"/>
    <col min="5129" max="5376" width="9.140625" style="349"/>
    <col min="5377" max="5377" width="4" style="349" customWidth="1"/>
    <col min="5378" max="5378" width="5.28515625" style="349" customWidth="1"/>
    <col min="5379" max="5379" width="8.42578125" style="349" customWidth="1"/>
    <col min="5380" max="5380" width="8" style="349" customWidth="1"/>
    <col min="5381" max="5381" width="51.28515625" style="349" customWidth="1"/>
    <col min="5382" max="5382" width="21" style="349" customWidth="1"/>
    <col min="5383" max="5383" width="13" style="349" customWidth="1"/>
    <col min="5384" max="5384" width="10.7109375" style="349" customWidth="1"/>
    <col min="5385" max="5632" width="9.140625" style="349"/>
    <col min="5633" max="5633" width="4" style="349" customWidth="1"/>
    <col min="5634" max="5634" width="5.28515625" style="349" customWidth="1"/>
    <col min="5635" max="5635" width="8.42578125" style="349" customWidth="1"/>
    <col min="5636" max="5636" width="8" style="349" customWidth="1"/>
    <col min="5637" max="5637" width="51.28515625" style="349" customWidth="1"/>
    <col min="5638" max="5638" width="21" style="349" customWidth="1"/>
    <col min="5639" max="5639" width="13" style="349" customWidth="1"/>
    <col min="5640" max="5640" width="10.7109375" style="349" customWidth="1"/>
    <col min="5641" max="5888" width="9.140625" style="349"/>
    <col min="5889" max="5889" width="4" style="349" customWidth="1"/>
    <col min="5890" max="5890" width="5.28515625" style="349" customWidth="1"/>
    <col min="5891" max="5891" width="8.42578125" style="349" customWidth="1"/>
    <col min="5892" max="5892" width="8" style="349" customWidth="1"/>
    <col min="5893" max="5893" width="51.28515625" style="349" customWidth="1"/>
    <col min="5894" max="5894" width="21" style="349" customWidth="1"/>
    <col min="5895" max="5895" width="13" style="349" customWidth="1"/>
    <col min="5896" max="5896" width="10.7109375" style="349" customWidth="1"/>
    <col min="5897" max="6144" width="9.140625" style="349"/>
    <col min="6145" max="6145" width="4" style="349" customWidth="1"/>
    <col min="6146" max="6146" width="5.28515625" style="349" customWidth="1"/>
    <col min="6147" max="6147" width="8.42578125" style="349" customWidth="1"/>
    <col min="6148" max="6148" width="8" style="349" customWidth="1"/>
    <col min="6149" max="6149" width="51.28515625" style="349" customWidth="1"/>
    <col min="6150" max="6150" width="21" style="349" customWidth="1"/>
    <col min="6151" max="6151" width="13" style="349" customWidth="1"/>
    <col min="6152" max="6152" width="10.7109375" style="349" customWidth="1"/>
    <col min="6153" max="6400" width="9.140625" style="349"/>
    <col min="6401" max="6401" width="4" style="349" customWidth="1"/>
    <col min="6402" max="6402" width="5.28515625" style="349" customWidth="1"/>
    <col min="6403" max="6403" width="8.42578125" style="349" customWidth="1"/>
    <col min="6404" max="6404" width="8" style="349" customWidth="1"/>
    <col min="6405" max="6405" width="51.28515625" style="349" customWidth="1"/>
    <col min="6406" max="6406" width="21" style="349" customWidth="1"/>
    <col min="6407" max="6407" width="13" style="349" customWidth="1"/>
    <col min="6408" max="6408" width="10.7109375" style="349" customWidth="1"/>
    <col min="6409" max="6656" width="9.140625" style="349"/>
    <col min="6657" max="6657" width="4" style="349" customWidth="1"/>
    <col min="6658" max="6658" width="5.28515625" style="349" customWidth="1"/>
    <col min="6659" max="6659" width="8.42578125" style="349" customWidth="1"/>
    <col min="6660" max="6660" width="8" style="349" customWidth="1"/>
    <col min="6661" max="6661" width="51.28515625" style="349" customWidth="1"/>
    <col min="6662" max="6662" width="21" style="349" customWidth="1"/>
    <col min="6663" max="6663" width="13" style="349" customWidth="1"/>
    <col min="6664" max="6664" width="10.7109375" style="349" customWidth="1"/>
    <col min="6665" max="6912" width="9.140625" style="349"/>
    <col min="6913" max="6913" width="4" style="349" customWidth="1"/>
    <col min="6914" max="6914" width="5.28515625" style="349" customWidth="1"/>
    <col min="6915" max="6915" width="8.42578125" style="349" customWidth="1"/>
    <col min="6916" max="6916" width="8" style="349" customWidth="1"/>
    <col min="6917" max="6917" width="51.28515625" style="349" customWidth="1"/>
    <col min="6918" max="6918" width="21" style="349" customWidth="1"/>
    <col min="6919" max="6919" width="13" style="349" customWidth="1"/>
    <col min="6920" max="6920" width="10.7109375" style="349" customWidth="1"/>
    <col min="6921" max="7168" width="9.140625" style="349"/>
    <col min="7169" max="7169" width="4" style="349" customWidth="1"/>
    <col min="7170" max="7170" width="5.28515625" style="349" customWidth="1"/>
    <col min="7171" max="7171" width="8.42578125" style="349" customWidth="1"/>
    <col min="7172" max="7172" width="8" style="349" customWidth="1"/>
    <col min="7173" max="7173" width="51.28515625" style="349" customWidth="1"/>
    <col min="7174" max="7174" width="21" style="349" customWidth="1"/>
    <col min="7175" max="7175" width="13" style="349" customWidth="1"/>
    <col min="7176" max="7176" width="10.7109375" style="349" customWidth="1"/>
    <col min="7177" max="7424" width="9.140625" style="349"/>
    <col min="7425" max="7425" width="4" style="349" customWidth="1"/>
    <col min="7426" max="7426" width="5.28515625" style="349" customWidth="1"/>
    <col min="7427" max="7427" width="8.42578125" style="349" customWidth="1"/>
    <col min="7428" max="7428" width="8" style="349" customWidth="1"/>
    <col min="7429" max="7429" width="51.28515625" style="349" customWidth="1"/>
    <col min="7430" max="7430" width="21" style="349" customWidth="1"/>
    <col min="7431" max="7431" width="13" style="349" customWidth="1"/>
    <col min="7432" max="7432" width="10.7109375" style="349" customWidth="1"/>
    <col min="7433" max="7680" width="9.140625" style="349"/>
    <col min="7681" max="7681" width="4" style="349" customWidth="1"/>
    <col min="7682" max="7682" width="5.28515625" style="349" customWidth="1"/>
    <col min="7683" max="7683" width="8.42578125" style="349" customWidth="1"/>
    <col min="7684" max="7684" width="8" style="349" customWidth="1"/>
    <col min="7685" max="7685" width="51.28515625" style="349" customWidth="1"/>
    <col min="7686" max="7686" width="21" style="349" customWidth="1"/>
    <col min="7687" max="7687" width="13" style="349" customWidth="1"/>
    <col min="7688" max="7688" width="10.7109375" style="349" customWidth="1"/>
    <col min="7689" max="7936" width="9.140625" style="349"/>
    <col min="7937" max="7937" width="4" style="349" customWidth="1"/>
    <col min="7938" max="7938" width="5.28515625" style="349" customWidth="1"/>
    <col min="7939" max="7939" width="8.42578125" style="349" customWidth="1"/>
    <col min="7940" max="7940" width="8" style="349" customWidth="1"/>
    <col min="7941" max="7941" width="51.28515625" style="349" customWidth="1"/>
    <col min="7942" max="7942" width="21" style="349" customWidth="1"/>
    <col min="7943" max="7943" width="13" style="349" customWidth="1"/>
    <col min="7944" max="7944" width="10.7109375" style="349" customWidth="1"/>
    <col min="7945" max="8192" width="9.140625" style="349"/>
    <col min="8193" max="8193" width="4" style="349" customWidth="1"/>
    <col min="8194" max="8194" width="5.28515625" style="349" customWidth="1"/>
    <col min="8195" max="8195" width="8.42578125" style="349" customWidth="1"/>
    <col min="8196" max="8196" width="8" style="349" customWidth="1"/>
    <col min="8197" max="8197" width="51.28515625" style="349" customWidth="1"/>
    <col min="8198" max="8198" width="21" style="349" customWidth="1"/>
    <col min="8199" max="8199" width="13" style="349" customWidth="1"/>
    <col min="8200" max="8200" width="10.7109375" style="349" customWidth="1"/>
    <col min="8201" max="8448" width="9.140625" style="349"/>
    <col min="8449" max="8449" width="4" style="349" customWidth="1"/>
    <col min="8450" max="8450" width="5.28515625" style="349" customWidth="1"/>
    <col min="8451" max="8451" width="8.42578125" style="349" customWidth="1"/>
    <col min="8452" max="8452" width="8" style="349" customWidth="1"/>
    <col min="8453" max="8453" width="51.28515625" style="349" customWidth="1"/>
    <col min="8454" max="8454" width="21" style="349" customWidth="1"/>
    <col min="8455" max="8455" width="13" style="349" customWidth="1"/>
    <col min="8456" max="8456" width="10.7109375" style="349" customWidth="1"/>
    <col min="8457" max="8704" width="9.140625" style="349"/>
    <col min="8705" max="8705" width="4" style="349" customWidth="1"/>
    <col min="8706" max="8706" width="5.28515625" style="349" customWidth="1"/>
    <col min="8707" max="8707" width="8.42578125" style="349" customWidth="1"/>
    <col min="8708" max="8708" width="8" style="349" customWidth="1"/>
    <col min="8709" max="8709" width="51.28515625" style="349" customWidth="1"/>
    <col min="8710" max="8710" width="21" style="349" customWidth="1"/>
    <col min="8711" max="8711" width="13" style="349" customWidth="1"/>
    <col min="8712" max="8712" width="10.7109375" style="349" customWidth="1"/>
    <col min="8713" max="8960" width="9.140625" style="349"/>
    <col min="8961" max="8961" width="4" style="349" customWidth="1"/>
    <col min="8962" max="8962" width="5.28515625" style="349" customWidth="1"/>
    <col min="8963" max="8963" width="8.42578125" style="349" customWidth="1"/>
    <col min="8964" max="8964" width="8" style="349" customWidth="1"/>
    <col min="8965" max="8965" width="51.28515625" style="349" customWidth="1"/>
    <col min="8966" max="8966" width="21" style="349" customWidth="1"/>
    <col min="8967" max="8967" width="13" style="349" customWidth="1"/>
    <col min="8968" max="8968" width="10.7109375" style="349" customWidth="1"/>
    <col min="8969" max="9216" width="9.140625" style="349"/>
    <col min="9217" max="9217" width="4" style="349" customWidth="1"/>
    <col min="9218" max="9218" width="5.28515625" style="349" customWidth="1"/>
    <col min="9219" max="9219" width="8.42578125" style="349" customWidth="1"/>
    <col min="9220" max="9220" width="8" style="349" customWidth="1"/>
    <col min="9221" max="9221" width="51.28515625" style="349" customWidth="1"/>
    <col min="9222" max="9222" width="21" style="349" customWidth="1"/>
    <col min="9223" max="9223" width="13" style="349" customWidth="1"/>
    <col min="9224" max="9224" width="10.7109375" style="349" customWidth="1"/>
    <col min="9225" max="9472" width="9.140625" style="349"/>
    <col min="9473" max="9473" width="4" style="349" customWidth="1"/>
    <col min="9474" max="9474" width="5.28515625" style="349" customWidth="1"/>
    <col min="9475" max="9475" width="8.42578125" style="349" customWidth="1"/>
    <col min="9476" max="9476" width="8" style="349" customWidth="1"/>
    <col min="9477" max="9477" width="51.28515625" style="349" customWidth="1"/>
    <col min="9478" max="9478" width="21" style="349" customWidth="1"/>
    <col min="9479" max="9479" width="13" style="349" customWidth="1"/>
    <col min="9480" max="9480" width="10.7109375" style="349" customWidth="1"/>
    <col min="9481" max="9728" width="9.140625" style="349"/>
    <col min="9729" max="9729" width="4" style="349" customWidth="1"/>
    <col min="9730" max="9730" width="5.28515625" style="349" customWidth="1"/>
    <col min="9731" max="9731" width="8.42578125" style="349" customWidth="1"/>
    <col min="9732" max="9732" width="8" style="349" customWidth="1"/>
    <col min="9733" max="9733" width="51.28515625" style="349" customWidth="1"/>
    <col min="9734" max="9734" width="21" style="349" customWidth="1"/>
    <col min="9735" max="9735" width="13" style="349" customWidth="1"/>
    <col min="9736" max="9736" width="10.7109375" style="349" customWidth="1"/>
    <col min="9737" max="9984" width="9.140625" style="349"/>
    <col min="9985" max="9985" width="4" style="349" customWidth="1"/>
    <col min="9986" max="9986" width="5.28515625" style="349" customWidth="1"/>
    <col min="9987" max="9987" width="8.42578125" style="349" customWidth="1"/>
    <col min="9988" max="9988" width="8" style="349" customWidth="1"/>
    <col min="9989" max="9989" width="51.28515625" style="349" customWidth="1"/>
    <col min="9990" max="9990" width="21" style="349" customWidth="1"/>
    <col min="9991" max="9991" width="13" style="349" customWidth="1"/>
    <col min="9992" max="9992" width="10.7109375" style="349" customWidth="1"/>
    <col min="9993" max="10240" width="9.140625" style="349"/>
    <col min="10241" max="10241" width="4" style="349" customWidth="1"/>
    <col min="10242" max="10242" width="5.28515625" style="349" customWidth="1"/>
    <col min="10243" max="10243" width="8.42578125" style="349" customWidth="1"/>
    <col min="10244" max="10244" width="8" style="349" customWidth="1"/>
    <col min="10245" max="10245" width="51.28515625" style="349" customWidth="1"/>
    <col min="10246" max="10246" width="21" style="349" customWidth="1"/>
    <col min="10247" max="10247" width="13" style="349" customWidth="1"/>
    <col min="10248" max="10248" width="10.7109375" style="349" customWidth="1"/>
    <col min="10249" max="10496" width="9.140625" style="349"/>
    <col min="10497" max="10497" width="4" style="349" customWidth="1"/>
    <col min="10498" max="10498" width="5.28515625" style="349" customWidth="1"/>
    <col min="10499" max="10499" width="8.42578125" style="349" customWidth="1"/>
    <col min="10500" max="10500" width="8" style="349" customWidth="1"/>
    <col min="10501" max="10501" width="51.28515625" style="349" customWidth="1"/>
    <col min="10502" max="10502" width="21" style="349" customWidth="1"/>
    <col min="10503" max="10503" width="13" style="349" customWidth="1"/>
    <col min="10504" max="10504" width="10.7109375" style="349" customWidth="1"/>
    <col min="10505" max="10752" width="9.140625" style="349"/>
    <col min="10753" max="10753" width="4" style="349" customWidth="1"/>
    <col min="10754" max="10754" width="5.28515625" style="349" customWidth="1"/>
    <col min="10755" max="10755" width="8.42578125" style="349" customWidth="1"/>
    <col min="10756" max="10756" width="8" style="349" customWidth="1"/>
    <col min="10757" max="10757" width="51.28515625" style="349" customWidth="1"/>
    <col min="10758" max="10758" width="21" style="349" customWidth="1"/>
    <col min="10759" max="10759" width="13" style="349" customWidth="1"/>
    <col min="10760" max="10760" width="10.7109375" style="349" customWidth="1"/>
    <col min="10761" max="11008" width="9.140625" style="349"/>
    <col min="11009" max="11009" width="4" style="349" customWidth="1"/>
    <col min="11010" max="11010" width="5.28515625" style="349" customWidth="1"/>
    <col min="11011" max="11011" width="8.42578125" style="349" customWidth="1"/>
    <col min="11012" max="11012" width="8" style="349" customWidth="1"/>
    <col min="11013" max="11013" width="51.28515625" style="349" customWidth="1"/>
    <col min="11014" max="11014" width="21" style="349" customWidth="1"/>
    <col min="11015" max="11015" width="13" style="349" customWidth="1"/>
    <col min="11016" max="11016" width="10.7109375" style="349" customWidth="1"/>
    <col min="11017" max="11264" width="9.140625" style="349"/>
    <col min="11265" max="11265" width="4" style="349" customWidth="1"/>
    <col min="11266" max="11266" width="5.28515625" style="349" customWidth="1"/>
    <col min="11267" max="11267" width="8.42578125" style="349" customWidth="1"/>
    <col min="11268" max="11268" width="8" style="349" customWidth="1"/>
    <col min="11269" max="11269" width="51.28515625" style="349" customWidth="1"/>
    <col min="11270" max="11270" width="21" style="349" customWidth="1"/>
    <col min="11271" max="11271" width="13" style="349" customWidth="1"/>
    <col min="11272" max="11272" width="10.7109375" style="349" customWidth="1"/>
    <col min="11273" max="11520" width="9.140625" style="349"/>
    <col min="11521" max="11521" width="4" style="349" customWidth="1"/>
    <col min="11522" max="11522" width="5.28515625" style="349" customWidth="1"/>
    <col min="11523" max="11523" width="8.42578125" style="349" customWidth="1"/>
    <col min="11524" max="11524" width="8" style="349" customWidth="1"/>
    <col min="11525" max="11525" width="51.28515625" style="349" customWidth="1"/>
    <col min="11526" max="11526" width="21" style="349" customWidth="1"/>
    <col min="11527" max="11527" width="13" style="349" customWidth="1"/>
    <col min="11528" max="11528" width="10.7109375" style="349" customWidth="1"/>
    <col min="11529" max="11776" width="9.140625" style="349"/>
    <col min="11777" max="11777" width="4" style="349" customWidth="1"/>
    <col min="11778" max="11778" width="5.28515625" style="349" customWidth="1"/>
    <col min="11779" max="11779" width="8.42578125" style="349" customWidth="1"/>
    <col min="11780" max="11780" width="8" style="349" customWidth="1"/>
    <col min="11781" max="11781" width="51.28515625" style="349" customWidth="1"/>
    <col min="11782" max="11782" width="21" style="349" customWidth="1"/>
    <col min="11783" max="11783" width="13" style="349" customWidth="1"/>
    <col min="11784" max="11784" width="10.7109375" style="349" customWidth="1"/>
    <col min="11785" max="12032" width="9.140625" style="349"/>
    <col min="12033" max="12033" width="4" style="349" customWidth="1"/>
    <col min="12034" max="12034" width="5.28515625" style="349" customWidth="1"/>
    <col min="12035" max="12035" width="8.42578125" style="349" customWidth="1"/>
    <col min="12036" max="12036" width="8" style="349" customWidth="1"/>
    <col min="12037" max="12037" width="51.28515625" style="349" customWidth="1"/>
    <col min="12038" max="12038" width="21" style="349" customWidth="1"/>
    <col min="12039" max="12039" width="13" style="349" customWidth="1"/>
    <col min="12040" max="12040" width="10.7109375" style="349" customWidth="1"/>
    <col min="12041" max="12288" width="9.140625" style="349"/>
    <col min="12289" max="12289" width="4" style="349" customWidth="1"/>
    <col min="12290" max="12290" width="5.28515625" style="349" customWidth="1"/>
    <col min="12291" max="12291" width="8.42578125" style="349" customWidth="1"/>
    <col min="12292" max="12292" width="8" style="349" customWidth="1"/>
    <col min="12293" max="12293" width="51.28515625" style="349" customWidth="1"/>
    <col min="12294" max="12294" width="21" style="349" customWidth="1"/>
    <col min="12295" max="12295" width="13" style="349" customWidth="1"/>
    <col min="12296" max="12296" width="10.7109375" style="349" customWidth="1"/>
    <col min="12297" max="12544" width="9.140625" style="349"/>
    <col min="12545" max="12545" width="4" style="349" customWidth="1"/>
    <col min="12546" max="12546" width="5.28515625" style="349" customWidth="1"/>
    <col min="12547" max="12547" width="8.42578125" style="349" customWidth="1"/>
    <col min="12548" max="12548" width="8" style="349" customWidth="1"/>
    <col min="12549" max="12549" width="51.28515625" style="349" customWidth="1"/>
    <col min="12550" max="12550" width="21" style="349" customWidth="1"/>
    <col min="12551" max="12551" width="13" style="349" customWidth="1"/>
    <col min="12552" max="12552" width="10.7109375" style="349" customWidth="1"/>
    <col min="12553" max="12800" width="9.140625" style="349"/>
    <col min="12801" max="12801" width="4" style="349" customWidth="1"/>
    <col min="12802" max="12802" width="5.28515625" style="349" customWidth="1"/>
    <col min="12803" max="12803" width="8.42578125" style="349" customWidth="1"/>
    <col min="12804" max="12804" width="8" style="349" customWidth="1"/>
    <col min="12805" max="12805" width="51.28515625" style="349" customWidth="1"/>
    <col min="12806" max="12806" width="21" style="349" customWidth="1"/>
    <col min="12807" max="12807" width="13" style="349" customWidth="1"/>
    <col min="12808" max="12808" width="10.7109375" style="349" customWidth="1"/>
    <col min="12809" max="13056" width="9.140625" style="349"/>
    <col min="13057" max="13057" width="4" style="349" customWidth="1"/>
    <col min="13058" max="13058" width="5.28515625" style="349" customWidth="1"/>
    <col min="13059" max="13059" width="8.42578125" style="349" customWidth="1"/>
    <col min="13060" max="13060" width="8" style="349" customWidth="1"/>
    <col min="13061" max="13061" width="51.28515625" style="349" customWidth="1"/>
    <col min="13062" max="13062" width="21" style="349" customWidth="1"/>
    <col min="13063" max="13063" width="13" style="349" customWidth="1"/>
    <col min="13064" max="13064" width="10.7109375" style="349" customWidth="1"/>
    <col min="13065" max="13312" width="9.140625" style="349"/>
    <col min="13313" max="13313" width="4" style="349" customWidth="1"/>
    <col min="13314" max="13314" width="5.28515625" style="349" customWidth="1"/>
    <col min="13315" max="13315" width="8.42578125" style="349" customWidth="1"/>
    <col min="13316" max="13316" width="8" style="349" customWidth="1"/>
    <col min="13317" max="13317" width="51.28515625" style="349" customWidth="1"/>
    <col min="13318" max="13318" width="21" style="349" customWidth="1"/>
    <col min="13319" max="13319" width="13" style="349" customWidth="1"/>
    <col min="13320" max="13320" width="10.7109375" style="349" customWidth="1"/>
    <col min="13321" max="13568" width="9.140625" style="349"/>
    <col min="13569" max="13569" width="4" style="349" customWidth="1"/>
    <col min="13570" max="13570" width="5.28515625" style="349" customWidth="1"/>
    <col min="13571" max="13571" width="8.42578125" style="349" customWidth="1"/>
    <col min="13572" max="13572" width="8" style="349" customWidth="1"/>
    <col min="13573" max="13573" width="51.28515625" style="349" customWidth="1"/>
    <col min="13574" max="13574" width="21" style="349" customWidth="1"/>
    <col min="13575" max="13575" width="13" style="349" customWidth="1"/>
    <col min="13576" max="13576" width="10.7109375" style="349" customWidth="1"/>
    <col min="13577" max="13824" width="9.140625" style="349"/>
    <col min="13825" max="13825" width="4" style="349" customWidth="1"/>
    <col min="13826" max="13826" width="5.28515625" style="349" customWidth="1"/>
    <col min="13827" max="13827" width="8.42578125" style="349" customWidth="1"/>
    <col min="13828" max="13828" width="8" style="349" customWidth="1"/>
    <col min="13829" max="13829" width="51.28515625" style="349" customWidth="1"/>
    <col min="13830" max="13830" width="21" style="349" customWidth="1"/>
    <col min="13831" max="13831" width="13" style="349" customWidth="1"/>
    <col min="13832" max="13832" width="10.7109375" style="349" customWidth="1"/>
    <col min="13833" max="14080" width="9.140625" style="349"/>
    <col min="14081" max="14081" width="4" style="349" customWidth="1"/>
    <col min="14082" max="14082" width="5.28515625" style="349" customWidth="1"/>
    <col min="14083" max="14083" width="8.42578125" style="349" customWidth="1"/>
    <col min="14084" max="14084" width="8" style="349" customWidth="1"/>
    <col min="14085" max="14085" width="51.28515625" style="349" customWidth="1"/>
    <col min="14086" max="14086" width="21" style="349" customWidth="1"/>
    <col min="14087" max="14087" width="13" style="349" customWidth="1"/>
    <col min="14088" max="14088" width="10.7109375" style="349" customWidth="1"/>
    <col min="14089" max="14336" width="9.140625" style="349"/>
    <col min="14337" max="14337" width="4" style="349" customWidth="1"/>
    <col min="14338" max="14338" width="5.28515625" style="349" customWidth="1"/>
    <col min="14339" max="14339" width="8.42578125" style="349" customWidth="1"/>
    <col min="14340" max="14340" width="8" style="349" customWidth="1"/>
    <col min="14341" max="14341" width="51.28515625" style="349" customWidth="1"/>
    <col min="14342" max="14342" width="21" style="349" customWidth="1"/>
    <col min="14343" max="14343" width="13" style="349" customWidth="1"/>
    <col min="14344" max="14344" width="10.7109375" style="349" customWidth="1"/>
    <col min="14345" max="14592" width="9.140625" style="349"/>
    <col min="14593" max="14593" width="4" style="349" customWidth="1"/>
    <col min="14594" max="14594" width="5.28515625" style="349" customWidth="1"/>
    <col min="14595" max="14595" width="8.42578125" style="349" customWidth="1"/>
    <col min="14596" max="14596" width="8" style="349" customWidth="1"/>
    <col min="14597" max="14597" width="51.28515625" style="349" customWidth="1"/>
    <col min="14598" max="14598" width="21" style="349" customWidth="1"/>
    <col min="14599" max="14599" width="13" style="349" customWidth="1"/>
    <col min="14600" max="14600" width="10.7109375" style="349" customWidth="1"/>
    <col min="14601" max="14848" width="9.140625" style="349"/>
    <col min="14849" max="14849" width="4" style="349" customWidth="1"/>
    <col min="14850" max="14850" width="5.28515625" style="349" customWidth="1"/>
    <col min="14851" max="14851" width="8.42578125" style="349" customWidth="1"/>
    <col min="14852" max="14852" width="8" style="349" customWidth="1"/>
    <col min="14853" max="14853" width="51.28515625" style="349" customWidth="1"/>
    <col min="14854" max="14854" width="21" style="349" customWidth="1"/>
    <col min="14855" max="14855" width="13" style="349" customWidth="1"/>
    <col min="14856" max="14856" width="10.7109375" style="349" customWidth="1"/>
    <col min="14857" max="15104" width="9.140625" style="349"/>
    <col min="15105" max="15105" width="4" style="349" customWidth="1"/>
    <col min="15106" max="15106" width="5.28515625" style="349" customWidth="1"/>
    <col min="15107" max="15107" width="8.42578125" style="349" customWidth="1"/>
    <col min="15108" max="15108" width="8" style="349" customWidth="1"/>
    <col min="15109" max="15109" width="51.28515625" style="349" customWidth="1"/>
    <col min="15110" max="15110" width="21" style="349" customWidth="1"/>
    <col min="15111" max="15111" width="13" style="349" customWidth="1"/>
    <col min="15112" max="15112" width="10.7109375" style="349" customWidth="1"/>
    <col min="15113" max="15360" width="9.140625" style="349"/>
    <col min="15361" max="15361" width="4" style="349" customWidth="1"/>
    <col min="15362" max="15362" width="5.28515625" style="349" customWidth="1"/>
    <col min="15363" max="15363" width="8.42578125" style="349" customWidth="1"/>
    <col min="15364" max="15364" width="8" style="349" customWidth="1"/>
    <col min="15365" max="15365" width="51.28515625" style="349" customWidth="1"/>
    <col min="15366" max="15366" width="21" style="349" customWidth="1"/>
    <col min="15367" max="15367" width="13" style="349" customWidth="1"/>
    <col min="15368" max="15368" width="10.7109375" style="349" customWidth="1"/>
    <col min="15369" max="15616" width="9.140625" style="349"/>
    <col min="15617" max="15617" width="4" style="349" customWidth="1"/>
    <col min="15618" max="15618" width="5.28515625" style="349" customWidth="1"/>
    <col min="15619" max="15619" width="8.42578125" style="349" customWidth="1"/>
    <col min="15620" max="15620" width="8" style="349" customWidth="1"/>
    <col min="15621" max="15621" width="51.28515625" style="349" customWidth="1"/>
    <col min="15622" max="15622" width="21" style="349" customWidth="1"/>
    <col min="15623" max="15623" width="13" style="349" customWidth="1"/>
    <col min="15624" max="15624" width="10.7109375" style="349" customWidth="1"/>
    <col min="15625" max="15872" width="9.140625" style="349"/>
    <col min="15873" max="15873" width="4" style="349" customWidth="1"/>
    <col min="15874" max="15874" width="5.28515625" style="349" customWidth="1"/>
    <col min="15875" max="15875" width="8.42578125" style="349" customWidth="1"/>
    <col min="15876" max="15876" width="8" style="349" customWidth="1"/>
    <col min="15877" max="15877" width="51.28515625" style="349" customWidth="1"/>
    <col min="15878" max="15878" width="21" style="349" customWidth="1"/>
    <col min="15879" max="15879" width="13" style="349" customWidth="1"/>
    <col min="15880" max="15880" width="10.7109375" style="349" customWidth="1"/>
    <col min="15881" max="16128" width="9.140625" style="349"/>
    <col min="16129" max="16129" width="4" style="349" customWidth="1"/>
    <col min="16130" max="16130" width="5.28515625" style="349" customWidth="1"/>
    <col min="16131" max="16131" width="8.42578125" style="349" customWidth="1"/>
    <col min="16132" max="16132" width="8" style="349" customWidth="1"/>
    <col min="16133" max="16133" width="51.28515625" style="349" customWidth="1"/>
    <col min="16134" max="16134" width="21" style="349" customWidth="1"/>
    <col min="16135" max="16135" width="13" style="349" customWidth="1"/>
    <col min="16136" max="16136" width="10.7109375" style="349" customWidth="1"/>
    <col min="16137" max="16384" width="9.140625" style="349"/>
  </cols>
  <sheetData>
    <row r="1" spans="1:8" ht="12" customHeight="1" x14ac:dyDescent="0.25">
      <c r="F1" s="351" t="s">
        <v>240</v>
      </c>
    </row>
    <row r="2" spans="1:8" ht="12" customHeight="1" x14ac:dyDescent="0.25">
      <c r="E2" s="352"/>
      <c r="F2" s="353" t="s">
        <v>207</v>
      </c>
    </row>
    <row r="3" spans="1:8" ht="12" customHeight="1" x14ac:dyDescent="0.25">
      <c r="E3" s="352"/>
      <c r="F3" s="353" t="s">
        <v>1</v>
      </c>
    </row>
    <row r="4" spans="1:8" ht="12" customHeight="1" x14ac:dyDescent="0.25">
      <c r="E4" s="352"/>
      <c r="F4" s="353" t="s">
        <v>208</v>
      </c>
    </row>
    <row r="5" spans="1:8" x14ac:dyDescent="0.25">
      <c r="E5" s="352"/>
      <c r="F5" s="352"/>
    </row>
    <row r="6" spans="1:8" ht="15" customHeight="1" x14ac:dyDescent="0.25">
      <c r="A6" s="599" t="s">
        <v>241</v>
      </c>
      <c r="B6" s="599"/>
      <c r="C6" s="599"/>
      <c r="D6" s="599"/>
      <c r="E6" s="599"/>
      <c r="F6" s="599"/>
    </row>
    <row r="7" spans="1:8" ht="15" customHeight="1" x14ac:dyDescent="0.25">
      <c r="A7" s="599" t="s">
        <v>242</v>
      </c>
      <c r="B7" s="599"/>
      <c r="C7" s="599"/>
      <c r="D7" s="599"/>
      <c r="E7" s="599"/>
      <c r="F7" s="599"/>
    </row>
    <row r="8" spans="1:8" ht="13.9" customHeight="1" x14ac:dyDescent="0.25">
      <c r="E8" s="354"/>
      <c r="F8" s="354"/>
    </row>
    <row r="9" spans="1:8" ht="12" customHeight="1" x14ac:dyDescent="0.25">
      <c r="E9" s="355"/>
      <c r="F9" s="356" t="s">
        <v>2</v>
      </c>
    </row>
    <row r="10" spans="1:8" ht="19.5" customHeight="1" x14ac:dyDescent="0.25">
      <c r="A10" s="357" t="s">
        <v>41</v>
      </c>
      <c r="B10" s="358" t="s">
        <v>17</v>
      </c>
      <c r="C10" s="358" t="s">
        <v>243</v>
      </c>
      <c r="D10" s="357" t="s">
        <v>244</v>
      </c>
      <c r="E10" s="358" t="s">
        <v>245</v>
      </c>
      <c r="F10" s="358" t="s">
        <v>246</v>
      </c>
    </row>
    <row r="11" spans="1:8" s="361" customFormat="1" ht="9.75" customHeight="1" x14ac:dyDescent="0.25">
      <c r="A11" s="359">
        <v>1</v>
      </c>
      <c r="B11" s="359">
        <v>2</v>
      </c>
      <c r="C11" s="359">
        <v>3</v>
      </c>
      <c r="D11" s="360">
        <v>4</v>
      </c>
      <c r="E11" s="359">
        <v>5</v>
      </c>
      <c r="F11" s="359">
        <v>6</v>
      </c>
    </row>
    <row r="12" spans="1:8" ht="18" customHeight="1" x14ac:dyDescent="0.25">
      <c r="A12" s="362" t="s">
        <v>247</v>
      </c>
      <c r="B12" s="363"/>
      <c r="C12" s="363"/>
      <c r="D12" s="364"/>
      <c r="E12" s="363"/>
      <c r="F12" s="365"/>
    </row>
    <row r="13" spans="1:8" ht="15" customHeight="1" x14ac:dyDescent="0.25">
      <c r="A13" s="366">
        <v>1</v>
      </c>
      <c r="B13" s="366">
        <v>801</v>
      </c>
      <c r="C13" s="366">
        <v>80104</v>
      </c>
      <c r="D13" s="366">
        <v>2310</v>
      </c>
      <c r="E13" s="367" t="s">
        <v>248</v>
      </c>
      <c r="F13" s="368">
        <v>500000</v>
      </c>
      <c r="H13" s="369"/>
    </row>
    <row r="14" spans="1:8" ht="16.5" customHeight="1" x14ac:dyDescent="0.25">
      <c r="A14" s="366">
        <v>2</v>
      </c>
      <c r="B14" s="370">
        <v>851</v>
      </c>
      <c r="C14" s="370">
        <v>85149</v>
      </c>
      <c r="D14" s="370">
        <v>2780</v>
      </c>
      <c r="E14" s="367" t="s">
        <v>249</v>
      </c>
      <c r="F14" s="368">
        <v>21000</v>
      </c>
      <c r="G14" s="371"/>
      <c r="H14" s="369"/>
    </row>
    <row r="15" spans="1:8" ht="17.25" customHeight="1" x14ac:dyDescent="0.25">
      <c r="A15" s="370">
        <v>3</v>
      </c>
      <c r="B15" s="366">
        <v>851</v>
      </c>
      <c r="C15" s="366">
        <v>85154</v>
      </c>
      <c r="D15" s="366">
        <v>2330</v>
      </c>
      <c r="E15" s="367" t="s">
        <v>250</v>
      </c>
      <c r="F15" s="368">
        <v>5000</v>
      </c>
    </row>
    <row r="16" spans="1:8" ht="24" customHeight="1" x14ac:dyDescent="0.25">
      <c r="A16" s="370">
        <v>4</v>
      </c>
      <c r="B16" s="366">
        <v>851</v>
      </c>
      <c r="C16" s="366">
        <v>85154</v>
      </c>
      <c r="D16" s="366">
        <v>2800</v>
      </c>
      <c r="E16" s="367" t="s">
        <v>251</v>
      </c>
      <c r="F16" s="368">
        <f>0+100000+20000</f>
        <v>120000</v>
      </c>
    </row>
    <row r="17" spans="1:6" ht="14.25" customHeight="1" x14ac:dyDescent="0.25">
      <c r="A17" s="370">
        <v>5</v>
      </c>
      <c r="B17" s="370">
        <v>853</v>
      </c>
      <c r="C17" s="370">
        <v>85333</v>
      </c>
      <c r="D17" s="370">
        <v>2320</v>
      </c>
      <c r="E17" s="372" t="s">
        <v>252</v>
      </c>
      <c r="F17" s="368">
        <f>5090084</f>
        <v>5090084</v>
      </c>
    </row>
    <row r="18" spans="1:6" ht="16.899999999999999" customHeight="1" x14ac:dyDescent="0.25">
      <c r="A18" s="370">
        <v>6</v>
      </c>
      <c r="B18" s="366">
        <v>921</v>
      </c>
      <c r="C18" s="366">
        <v>92110</v>
      </c>
      <c r="D18" s="366">
        <v>6229</v>
      </c>
      <c r="E18" s="372" t="s">
        <v>253</v>
      </c>
      <c r="F18" s="368">
        <f>F19</f>
        <v>5156.78</v>
      </c>
    </row>
    <row r="19" spans="1:6" s="353" customFormat="1" ht="12.75" customHeight="1" x14ac:dyDescent="0.25">
      <c r="A19" s="373"/>
      <c r="B19" s="374"/>
      <c r="C19" s="375"/>
      <c r="D19" s="376"/>
      <c r="E19" s="377" t="s">
        <v>254</v>
      </c>
      <c r="F19" s="378">
        <v>5156.78</v>
      </c>
    </row>
    <row r="20" spans="1:6" ht="15.75" customHeight="1" x14ac:dyDescent="0.25">
      <c r="A20" s="366">
        <v>7</v>
      </c>
      <c r="B20" s="366">
        <v>921</v>
      </c>
      <c r="C20" s="366">
        <v>92113</v>
      </c>
      <c r="D20" s="366">
        <v>2800</v>
      </c>
      <c r="E20" s="379" t="s">
        <v>255</v>
      </c>
      <c r="F20" s="380">
        <f>F21</f>
        <v>240000</v>
      </c>
    </row>
    <row r="21" spans="1:6" s="353" customFormat="1" ht="12.75" customHeight="1" x14ac:dyDescent="0.25">
      <c r="A21" s="381"/>
      <c r="B21" s="382"/>
      <c r="C21" s="383"/>
      <c r="D21" s="384"/>
      <c r="E21" s="385" t="s">
        <v>256</v>
      </c>
      <c r="F21" s="386">
        <v>240000</v>
      </c>
    </row>
    <row r="22" spans="1:6" s="353" customFormat="1" ht="16.5" customHeight="1" x14ac:dyDescent="0.25">
      <c r="A22" s="366">
        <v>8</v>
      </c>
      <c r="B22" s="366">
        <v>921</v>
      </c>
      <c r="C22" s="366">
        <v>92113</v>
      </c>
      <c r="D22" s="366">
        <v>6229</v>
      </c>
      <c r="E22" s="379" t="s">
        <v>257</v>
      </c>
      <c r="F22" s="380">
        <f>F23</f>
        <v>25880.37</v>
      </c>
    </row>
    <row r="23" spans="1:6" s="353" customFormat="1" ht="12.75" customHeight="1" x14ac:dyDescent="0.25">
      <c r="A23" s="381"/>
      <c r="B23" s="382"/>
      <c r="C23" s="383"/>
      <c r="D23" s="384"/>
      <c r="E23" s="385" t="s">
        <v>256</v>
      </c>
      <c r="F23" s="386">
        <v>25880.37</v>
      </c>
    </row>
    <row r="24" spans="1:6" s="353" customFormat="1" ht="16.899999999999999" customHeight="1" x14ac:dyDescent="0.25">
      <c r="A24" s="366">
        <v>9</v>
      </c>
      <c r="B24" s="366">
        <v>921</v>
      </c>
      <c r="C24" s="366">
        <v>92114</v>
      </c>
      <c r="D24" s="366">
        <v>6229</v>
      </c>
      <c r="E24" s="372" t="s">
        <v>258</v>
      </c>
      <c r="F24" s="368">
        <f>F25</f>
        <v>8856.59</v>
      </c>
    </row>
    <row r="25" spans="1:6" s="353" customFormat="1" ht="12.75" customHeight="1" x14ac:dyDescent="0.25">
      <c r="A25" s="381"/>
      <c r="B25" s="382"/>
      <c r="C25" s="382"/>
      <c r="D25" s="387"/>
      <c r="E25" s="388" t="s">
        <v>259</v>
      </c>
      <c r="F25" s="389">
        <v>8856.59</v>
      </c>
    </row>
    <row r="26" spans="1:6" ht="16.899999999999999" customHeight="1" x14ac:dyDescent="0.25">
      <c r="A26" s="366">
        <v>10</v>
      </c>
      <c r="B26" s="366">
        <v>921</v>
      </c>
      <c r="C26" s="366">
        <v>92116</v>
      </c>
      <c r="D26" s="366">
        <v>2800</v>
      </c>
      <c r="E26" s="372" t="s">
        <v>260</v>
      </c>
      <c r="F26" s="368">
        <f>F27</f>
        <v>50000</v>
      </c>
    </row>
    <row r="27" spans="1:6" s="353" customFormat="1" ht="12.75" customHeight="1" x14ac:dyDescent="0.25">
      <c r="A27" s="381"/>
      <c r="B27" s="382"/>
      <c r="C27" s="382"/>
      <c r="D27" s="387"/>
      <c r="E27" s="390" t="s">
        <v>261</v>
      </c>
      <c r="F27" s="389">
        <v>50000</v>
      </c>
    </row>
    <row r="28" spans="1:6" s="353" customFormat="1" ht="16.5" customHeight="1" x14ac:dyDescent="0.25">
      <c r="A28" s="366">
        <v>11</v>
      </c>
      <c r="B28" s="366">
        <v>921</v>
      </c>
      <c r="C28" s="366">
        <v>92116</v>
      </c>
      <c r="D28" s="366">
        <v>6229</v>
      </c>
      <c r="E28" s="372" t="s">
        <v>262</v>
      </c>
      <c r="F28" s="368">
        <f>F29</f>
        <v>37139.85</v>
      </c>
    </row>
    <row r="29" spans="1:6" s="353" customFormat="1" ht="12.75" customHeight="1" x14ac:dyDescent="0.25">
      <c r="A29" s="381"/>
      <c r="B29" s="382"/>
      <c r="C29" s="382"/>
      <c r="D29" s="387"/>
      <c r="E29" s="390" t="s">
        <v>261</v>
      </c>
      <c r="F29" s="389">
        <v>37139.85</v>
      </c>
    </row>
    <row r="30" spans="1:6" ht="17.25" customHeight="1" x14ac:dyDescent="0.25">
      <c r="A30" s="581"/>
      <c r="B30" s="582"/>
      <c r="C30" s="582"/>
      <c r="D30" s="583"/>
      <c r="E30" s="584" t="s">
        <v>263</v>
      </c>
      <c r="F30" s="585">
        <f>SUM(F13,F14,F15,F16,F17,F18,F20,F22,F24,F26,F28)</f>
        <v>6103117.5899999999</v>
      </c>
    </row>
    <row r="31" spans="1:6" ht="15.75" customHeight="1" x14ac:dyDescent="0.25">
      <c r="A31" s="362" t="s">
        <v>264</v>
      </c>
      <c r="B31" s="363"/>
      <c r="C31" s="363"/>
      <c r="D31" s="364"/>
      <c r="E31" s="363"/>
      <c r="F31" s="365"/>
    </row>
    <row r="32" spans="1:6" ht="16.899999999999999" customHeight="1" x14ac:dyDescent="0.25">
      <c r="A32" s="366">
        <v>1</v>
      </c>
      <c r="B32" s="366">
        <v>853</v>
      </c>
      <c r="C32" s="366">
        <v>85395</v>
      </c>
      <c r="D32" s="366">
        <v>2510</v>
      </c>
      <c r="E32" s="372" t="s">
        <v>72</v>
      </c>
      <c r="F32" s="368">
        <f>F33</f>
        <v>1186180</v>
      </c>
    </row>
    <row r="33" spans="1:6" s="353" customFormat="1" ht="12.75" customHeight="1" x14ac:dyDescent="0.25">
      <c r="A33" s="381"/>
      <c r="B33" s="382"/>
      <c r="C33" s="383"/>
      <c r="D33" s="384"/>
      <c r="E33" s="391" t="s">
        <v>265</v>
      </c>
      <c r="F33" s="392">
        <v>1186180</v>
      </c>
    </row>
    <row r="34" spans="1:6" ht="16.899999999999999" customHeight="1" x14ac:dyDescent="0.25">
      <c r="A34" s="366">
        <v>2</v>
      </c>
      <c r="B34" s="366">
        <v>921</v>
      </c>
      <c r="C34" s="366">
        <v>92110</v>
      </c>
      <c r="D34" s="366">
        <v>2480</v>
      </c>
      <c r="E34" s="372" t="s">
        <v>266</v>
      </c>
      <c r="F34" s="393">
        <f>F35</f>
        <v>1380000</v>
      </c>
    </row>
    <row r="35" spans="1:6" s="353" customFormat="1" ht="12.75" customHeight="1" x14ac:dyDescent="0.25">
      <c r="A35" s="381"/>
      <c r="B35" s="382"/>
      <c r="C35" s="383"/>
      <c r="D35" s="394"/>
      <c r="E35" s="395" t="s">
        <v>254</v>
      </c>
      <c r="F35" s="392">
        <v>1380000</v>
      </c>
    </row>
    <row r="36" spans="1:6" ht="16.899999999999999" customHeight="1" x14ac:dyDescent="0.25">
      <c r="A36" s="366">
        <v>3</v>
      </c>
      <c r="B36" s="366">
        <v>921</v>
      </c>
      <c r="C36" s="366">
        <v>92113</v>
      </c>
      <c r="D36" s="366">
        <v>2480</v>
      </c>
      <c r="E36" s="372" t="s">
        <v>255</v>
      </c>
      <c r="F36" s="393">
        <f>F37</f>
        <v>10500000</v>
      </c>
    </row>
    <row r="37" spans="1:6" s="353" customFormat="1" ht="12" customHeight="1" x14ac:dyDescent="0.25">
      <c r="A37" s="396"/>
      <c r="B37" s="383"/>
      <c r="C37" s="383"/>
      <c r="D37" s="383"/>
      <c r="E37" s="388" t="s">
        <v>267</v>
      </c>
      <c r="F37" s="397">
        <v>10500000</v>
      </c>
    </row>
    <row r="38" spans="1:6" ht="16.899999999999999" customHeight="1" x14ac:dyDescent="0.25">
      <c r="A38" s="366">
        <v>4</v>
      </c>
      <c r="B38" s="366">
        <v>921</v>
      </c>
      <c r="C38" s="366">
        <v>92114</v>
      </c>
      <c r="D38" s="366">
        <v>2480</v>
      </c>
      <c r="E38" s="372" t="s">
        <v>268</v>
      </c>
      <c r="F38" s="393">
        <f>F39</f>
        <v>2220000</v>
      </c>
    </row>
    <row r="39" spans="1:6" s="353" customFormat="1" ht="12.75" customHeight="1" x14ac:dyDescent="0.25">
      <c r="A39" s="381"/>
      <c r="B39" s="382"/>
      <c r="C39" s="382"/>
      <c r="D39" s="382"/>
      <c r="E39" s="388" t="s">
        <v>259</v>
      </c>
      <c r="F39" s="392">
        <v>2220000</v>
      </c>
    </row>
    <row r="40" spans="1:6" ht="16.899999999999999" customHeight="1" x14ac:dyDescent="0.25">
      <c r="A40" s="366">
        <v>5</v>
      </c>
      <c r="B40" s="366">
        <v>921</v>
      </c>
      <c r="C40" s="366">
        <v>92116</v>
      </c>
      <c r="D40" s="366">
        <v>2480</v>
      </c>
      <c r="E40" s="372" t="s">
        <v>260</v>
      </c>
      <c r="F40" s="368">
        <f>F41</f>
        <v>6400000</v>
      </c>
    </row>
    <row r="41" spans="1:6" s="353" customFormat="1" ht="12.75" customHeight="1" x14ac:dyDescent="0.25">
      <c r="A41" s="381"/>
      <c r="B41" s="398"/>
      <c r="C41" s="398"/>
      <c r="D41" s="387"/>
      <c r="E41" s="388" t="s">
        <v>261</v>
      </c>
      <c r="F41" s="392">
        <v>6400000</v>
      </c>
    </row>
    <row r="42" spans="1:6" ht="18" customHeight="1" x14ac:dyDescent="0.25">
      <c r="A42" s="581"/>
      <c r="B42" s="582"/>
      <c r="C42" s="582"/>
      <c r="D42" s="583"/>
      <c r="E42" s="584" t="s">
        <v>263</v>
      </c>
      <c r="F42" s="585">
        <f>SUM(F32,F34,F36,F38,F40)</f>
        <v>21686180</v>
      </c>
    </row>
    <row r="43" spans="1:6" ht="16.5" customHeight="1" x14ac:dyDescent="0.25">
      <c r="A43" s="362"/>
      <c r="B43" s="586"/>
      <c r="C43" s="586"/>
      <c r="D43" s="364"/>
      <c r="E43" s="587" t="s">
        <v>269</v>
      </c>
      <c r="F43" s="588">
        <f>SUM(F30,F42)</f>
        <v>27789297.59</v>
      </c>
    </row>
    <row r="45" spans="1:6" x14ac:dyDescent="0.25">
      <c r="A45" s="355"/>
      <c r="F45" s="369"/>
    </row>
    <row r="46" spans="1:6" x14ac:dyDescent="0.25">
      <c r="A46" s="361"/>
      <c r="F46" s="369"/>
    </row>
    <row r="47" spans="1:6" x14ac:dyDescent="0.25">
      <c r="A47" s="361"/>
    </row>
  </sheetData>
  <mergeCells count="2">
    <mergeCell ref="A6:F6"/>
    <mergeCell ref="A7:F7"/>
  </mergeCells>
  <printOptions horizontalCentered="1"/>
  <pageMargins left="0.59055118110236227" right="0.59055118110236227" top="0.74803149606299213" bottom="0.62992125984251968" header="0.31496062992125984" footer="0.31496062992125984"/>
  <pageSetup paperSize="9" scale="92" firstPageNumber="65" orientation="portrait" useFirstPageNumber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B43A2-2B2B-44A0-B9F0-DC3CDA93017A}">
  <sheetPr>
    <tabColor rgb="FF002060"/>
  </sheetPr>
  <dimension ref="A1:H150"/>
  <sheetViews>
    <sheetView zoomScale="130" zoomScaleNormal="130" workbookViewId="0"/>
  </sheetViews>
  <sheetFormatPr defaultRowHeight="13.5" x14ac:dyDescent="0.25"/>
  <cols>
    <col min="1" max="1" width="4.42578125" style="399" customWidth="1"/>
    <col min="2" max="2" width="5.7109375" style="399" customWidth="1"/>
    <col min="3" max="3" width="8.42578125" style="399" customWidth="1"/>
    <col min="4" max="4" width="6.5703125" style="400" customWidth="1"/>
    <col min="5" max="5" width="47.42578125" style="399" customWidth="1"/>
    <col min="6" max="6" width="21.42578125" style="399" customWidth="1"/>
    <col min="7" max="7" width="9.140625" style="399" customWidth="1"/>
    <col min="8" max="8" width="12.28515625" style="399" customWidth="1"/>
    <col min="9" max="256" width="9.140625" style="399"/>
    <col min="257" max="257" width="4.42578125" style="399" customWidth="1"/>
    <col min="258" max="258" width="5.7109375" style="399" customWidth="1"/>
    <col min="259" max="259" width="8.42578125" style="399" customWidth="1"/>
    <col min="260" max="260" width="6.5703125" style="399" customWidth="1"/>
    <col min="261" max="261" width="47.42578125" style="399" customWidth="1"/>
    <col min="262" max="262" width="21.42578125" style="399" customWidth="1"/>
    <col min="263" max="263" width="9.140625" style="399"/>
    <col min="264" max="264" width="12.28515625" style="399" customWidth="1"/>
    <col min="265" max="512" width="9.140625" style="399"/>
    <col min="513" max="513" width="4.42578125" style="399" customWidth="1"/>
    <col min="514" max="514" width="5.7109375" style="399" customWidth="1"/>
    <col min="515" max="515" width="8.42578125" style="399" customWidth="1"/>
    <col min="516" max="516" width="6.5703125" style="399" customWidth="1"/>
    <col min="517" max="517" width="47.42578125" style="399" customWidth="1"/>
    <col min="518" max="518" width="21.42578125" style="399" customWidth="1"/>
    <col min="519" max="519" width="9.140625" style="399"/>
    <col min="520" max="520" width="12.28515625" style="399" customWidth="1"/>
    <col min="521" max="768" width="9.140625" style="399"/>
    <col min="769" max="769" width="4.42578125" style="399" customWidth="1"/>
    <col min="770" max="770" width="5.7109375" style="399" customWidth="1"/>
    <col min="771" max="771" width="8.42578125" style="399" customWidth="1"/>
    <col min="772" max="772" width="6.5703125" style="399" customWidth="1"/>
    <col min="773" max="773" width="47.42578125" style="399" customWidth="1"/>
    <col min="774" max="774" width="21.42578125" style="399" customWidth="1"/>
    <col min="775" max="775" width="9.140625" style="399"/>
    <col min="776" max="776" width="12.28515625" style="399" customWidth="1"/>
    <col min="777" max="1024" width="9.140625" style="399"/>
    <col min="1025" max="1025" width="4.42578125" style="399" customWidth="1"/>
    <col min="1026" max="1026" width="5.7109375" style="399" customWidth="1"/>
    <col min="1027" max="1027" width="8.42578125" style="399" customWidth="1"/>
    <col min="1028" max="1028" width="6.5703125" style="399" customWidth="1"/>
    <col min="1029" max="1029" width="47.42578125" style="399" customWidth="1"/>
    <col min="1030" max="1030" width="21.42578125" style="399" customWidth="1"/>
    <col min="1031" max="1031" width="9.140625" style="399"/>
    <col min="1032" max="1032" width="12.28515625" style="399" customWidth="1"/>
    <col min="1033" max="1280" width="9.140625" style="399"/>
    <col min="1281" max="1281" width="4.42578125" style="399" customWidth="1"/>
    <col min="1282" max="1282" width="5.7109375" style="399" customWidth="1"/>
    <col min="1283" max="1283" width="8.42578125" style="399" customWidth="1"/>
    <col min="1284" max="1284" width="6.5703125" style="399" customWidth="1"/>
    <col min="1285" max="1285" width="47.42578125" style="399" customWidth="1"/>
    <col min="1286" max="1286" width="21.42578125" style="399" customWidth="1"/>
    <col min="1287" max="1287" width="9.140625" style="399"/>
    <col min="1288" max="1288" width="12.28515625" style="399" customWidth="1"/>
    <col min="1289" max="1536" width="9.140625" style="399"/>
    <col min="1537" max="1537" width="4.42578125" style="399" customWidth="1"/>
    <col min="1538" max="1538" width="5.7109375" style="399" customWidth="1"/>
    <col min="1539" max="1539" width="8.42578125" style="399" customWidth="1"/>
    <col min="1540" max="1540" width="6.5703125" style="399" customWidth="1"/>
    <col min="1541" max="1541" width="47.42578125" style="399" customWidth="1"/>
    <col min="1542" max="1542" width="21.42578125" style="399" customWidth="1"/>
    <col min="1543" max="1543" width="9.140625" style="399"/>
    <col min="1544" max="1544" width="12.28515625" style="399" customWidth="1"/>
    <col min="1545" max="1792" width="9.140625" style="399"/>
    <col min="1793" max="1793" width="4.42578125" style="399" customWidth="1"/>
    <col min="1794" max="1794" width="5.7109375" style="399" customWidth="1"/>
    <col min="1795" max="1795" width="8.42578125" style="399" customWidth="1"/>
    <col min="1796" max="1796" width="6.5703125" style="399" customWidth="1"/>
    <col min="1797" max="1797" width="47.42578125" style="399" customWidth="1"/>
    <col min="1798" max="1798" width="21.42578125" style="399" customWidth="1"/>
    <col min="1799" max="1799" width="9.140625" style="399"/>
    <col min="1800" max="1800" width="12.28515625" style="399" customWidth="1"/>
    <col min="1801" max="2048" width="9.140625" style="399"/>
    <col min="2049" max="2049" width="4.42578125" style="399" customWidth="1"/>
    <col min="2050" max="2050" width="5.7109375" style="399" customWidth="1"/>
    <col min="2051" max="2051" width="8.42578125" style="399" customWidth="1"/>
    <col min="2052" max="2052" width="6.5703125" style="399" customWidth="1"/>
    <col min="2053" max="2053" width="47.42578125" style="399" customWidth="1"/>
    <col min="2054" max="2054" width="21.42578125" style="399" customWidth="1"/>
    <col min="2055" max="2055" width="9.140625" style="399"/>
    <col min="2056" max="2056" width="12.28515625" style="399" customWidth="1"/>
    <col min="2057" max="2304" width="9.140625" style="399"/>
    <col min="2305" max="2305" width="4.42578125" style="399" customWidth="1"/>
    <col min="2306" max="2306" width="5.7109375" style="399" customWidth="1"/>
    <col min="2307" max="2307" width="8.42578125" style="399" customWidth="1"/>
    <col min="2308" max="2308" width="6.5703125" style="399" customWidth="1"/>
    <col min="2309" max="2309" width="47.42578125" style="399" customWidth="1"/>
    <col min="2310" max="2310" width="21.42578125" style="399" customWidth="1"/>
    <col min="2311" max="2311" width="9.140625" style="399"/>
    <col min="2312" max="2312" width="12.28515625" style="399" customWidth="1"/>
    <col min="2313" max="2560" width="9.140625" style="399"/>
    <col min="2561" max="2561" width="4.42578125" style="399" customWidth="1"/>
    <col min="2562" max="2562" width="5.7109375" style="399" customWidth="1"/>
    <col min="2563" max="2563" width="8.42578125" style="399" customWidth="1"/>
    <col min="2564" max="2564" width="6.5703125" style="399" customWidth="1"/>
    <col min="2565" max="2565" width="47.42578125" style="399" customWidth="1"/>
    <col min="2566" max="2566" width="21.42578125" style="399" customWidth="1"/>
    <col min="2567" max="2567" width="9.140625" style="399"/>
    <col min="2568" max="2568" width="12.28515625" style="399" customWidth="1"/>
    <col min="2569" max="2816" width="9.140625" style="399"/>
    <col min="2817" max="2817" width="4.42578125" style="399" customWidth="1"/>
    <col min="2818" max="2818" width="5.7109375" style="399" customWidth="1"/>
    <col min="2819" max="2819" width="8.42578125" style="399" customWidth="1"/>
    <col min="2820" max="2820" width="6.5703125" style="399" customWidth="1"/>
    <col min="2821" max="2821" width="47.42578125" style="399" customWidth="1"/>
    <col min="2822" max="2822" width="21.42578125" style="399" customWidth="1"/>
    <col min="2823" max="2823" width="9.140625" style="399"/>
    <col min="2824" max="2824" width="12.28515625" style="399" customWidth="1"/>
    <col min="2825" max="3072" width="9.140625" style="399"/>
    <col min="3073" max="3073" width="4.42578125" style="399" customWidth="1"/>
    <col min="3074" max="3074" width="5.7109375" style="399" customWidth="1"/>
    <col min="3075" max="3075" width="8.42578125" style="399" customWidth="1"/>
    <col min="3076" max="3076" width="6.5703125" style="399" customWidth="1"/>
    <col min="3077" max="3077" width="47.42578125" style="399" customWidth="1"/>
    <col min="3078" max="3078" width="21.42578125" style="399" customWidth="1"/>
    <col min="3079" max="3079" width="9.140625" style="399"/>
    <col min="3080" max="3080" width="12.28515625" style="399" customWidth="1"/>
    <col min="3081" max="3328" width="9.140625" style="399"/>
    <col min="3329" max="3329" width="4.42578125" style="399" customWidth="1"/>
    <col min="3330" max="3330" width="5.7109375" style="399" customWidth="1"/>
    <col min="3331" max="3331" width="8.42578125" style="399" customWidth="1"/>
    <col min="3332" max="3332" width="6.5703125" style="399" customWidth="1"/>
    <col min="3333" max="3333" width="47.42578125" style="399" customWidth="1"/>
    <col min="3334" max="3334" width="21.42578125" style="399" customWidth="1"/>
    <col min="3335" max="3335" width="9.140625" style="399"/>
    <col min="3336" max="3336" width="12.28515625" style="399" customWidth="1"/>
    <col min="3337" max="3584" width="9.140625" style="399"/>
    <col min="3585" max="3585" width="4.42578125" style="399" customWidth="1"/>
    <col min="3586" max="3586" width="5.7109375" style="399" customWidth="1"/>
    <col min="3587" max="3587" width="8.42578125" style="399" customWidth="1"/>
    <col min="3588" max="3588" width="6.5703125" style="399" customWidth="1"/>
    <col min="3589" max="3589" width="47.42578125" style="399" customWidth="1"/>
    <col min="3590" max="3590" width="21.42578125" style="399" customWidth="1"/>
    <col min="3591" max="3591" width="9.140625" style="399"/>
    <col min="3592" max="3592" width="12.28515625" style="399" customWidth="1"/>
    <col min="3593" max="3840" width="9.140625" style="399"/>
    <col min="3841" max="3841" width="4.42578125" style="399" customWidth="1"/>
    <col min="3842" max="3842" width="5.7109375" style="399" customWidth="1"/>
    <col min="3843" max="3843" width="8.42578125" style="399" customWidth="1"/>
    <col min="3844" max="3844" width="6.5703125" style="399" customWidth="1"/>
    <col min="3845" max="3845" width="47.42578125" style="399" customWidth="1"/>
    <col min="3846" max="3846" width="21.42578125" style="399" customWidth="1"/>
    <col min="3847" max="3847" width="9.140625" style="399"/>
    <col min="3848" max="3848" width="12.28515625" style="399" customWidth="1"/>
    <col min="3849" max="4096" width="9.140625" style="399"/>
    <col min="4097" max="4097" width="4.42578125" style="399" customWidth="1"/>
    <col min="4098" max="4098" width="5.7109375" style="399" customWidth="1"/>
    <col min="4099" max="4099" width="8.42578125" style="399" customWidth="1"/>
    <col min="4100" max="4100" width="6.5703125" style="399" customWidth="1"/>
    <col min="4101" max="4101" width="47.42578125" style="399" customWidth="1"/>
    <col min="4102" max="4102" width="21.42578125" style="399" customWidth="1"/>
    <col min="4103" max="4103" width="9.140625" style="399"/>
    <col min="4104" max="4104" width="12.28515625" style="399" customWidth="1"/>
    <col min="4105" max="4352" width="9.140625" style="399"/>
    <col min="4353" max="4353" width="4.42578125" style="399" customWidth="1"/>
    <col min="4354" max="4354" width="5.7109375" style="399" customWidth="1"/>
    <col min="4355" max="4355" width="8.42578125" style="399" customWidth="1"/>
    <col min="4356" max="4356" width="6.5703125" style="399" customWidth="1"/>
    <col min="4357" max="4357" width="47.42578125" style="399" customWidth="1"/>
    <col min="4358" max="4358" width="21.42578125" style="399" customWidth="1"/>
    <col min="4359" max="4359" width="9.140625" style="399"/>
    <col min="4360" max="4360" width="12.28515625" style="399" customWidth="1"/>
    <col min="4361" max="4608" width="9.140625" style="399"/>
    <col min="4609" max="4609" width="4.42578125" style="399" customWidth="1"/>
    <col min="4610" max="4610" width="5.7109375" style="399" customWidth="1"/>
    <col min="4611" max="4611" width="8.42578125" style="399" customWidth="1"/>
    <col min="4612" max="4612" width="6.5703125" style="399" customWidth="1"/>
    <col min="4613" max="4613" width="47.42578125" style="399" customWidth="1"/>
    <col min="4614" max="4614" width="21.42578125" style="399" customWidth="1"/>
    <col min="4615" max="4615" width="9.140625" style="399"/>
    <col min="4616" max="4616" width="12.28515625" style="399" customWidth="1"/>
    <col min="4617" max="4864" width="9.140625" style="399"/>
    <col min="4865" max="4865" width="4.42578125" style="399" customWidth="1"/>
    <col min="4866" max="4866" width="5.7109375" style="399" customWidth="1"/>
    <col min="4867" max="4867" width="8.42578125" style="399" customWidth="1"/>
    <col min="4868" max="4868" width="6.5703125" style="399" customWidth="1"/>
    <col min="4869" max="4869" width="47.42578125" style="399" customWidth="1"/>
    <col min="4870" max="4870" width="21.42578125" style="399" customWidth="1"/>
    <col min="4871" max="4871" width="9.140625" style="399"/>
    <col min="4872" max="4872" width="12.28515625" style="399" customWidth="1"/>
    <col min="4873" max="5120" width="9.140625" style="399"/>
    <col min="5121" max="5121" width="4.42578125" style="399" customWidth="1"/>
    <col min="5122" max="5122" width="5.7109375" style="399" customWidth="1"/>
    <col min="5123" max="5123" width="8.42578125" style="399" customWidth="1"/>
    <col min="5124" max="5124" width="6.5703125" style="399" customWidth="1"/>
    <col min="5125" max="5125" width="47.42578125" style="399" customWidth="1"/>
    <col min="5126" max="5126" width="21.42578125" style="399" customWidth="1"/>
    <col min="5127" max="5127" width="9.140625" style="399"/>
    <col min="5128" max="5128" width="12.28515625" style="399" customWidth="1"/>
    <col min="5129" max="5376" width="9.140625" style="399"/>
    <col min="5377" max="5377" width="4.42578125" style="399" customWidth="1"/>
    <col min="5378" max="5378" width="5.7109375" style="399" customWidth="1"/>
    <col min="5379" max="5379" width="8.42578125" style="399" customWidth="1"/>
    <col min="5380" max="5380" width="6.5703125" style="399" customWidth="1"/>
    <col min="5381" max="5381" width="47.42578125" style="399" customWidth="1"/>
    <col min="5382" max="5382" width="21.42578125" style="399" customWidth="1"/>
    <col min="5383" max="5383" width="9.140625" style="399"/>
    <col min="5384" max="5384" width="12.28515625" style="399" customWidth="1"/>
    <col min="5385" max="5632" width="9.140625" style="399"/>
    <col min="5633" max="5633" width="4.42578125" style="399" customWidth="1"/>
    <col min="5634" max="5634" width="5.7109375" style="399" customWidth="1"/>
    <col min="5635" max="5635" width="8.42578125" style="399" customWidth="1"/>
    <col min="5636" max="5636" width="6.5703125" style="399" customWidth="1"/>
    <col min="5637" max="5637" width="47.42578125" style="399" customWidth="1"/>
    <col min="5638" max="5638" width="21.42578125" style="399" customWidth="1"/>
    <col min="5639" max="5639" width="9.140625" style="399"/>
    <col min="5640" max="5640" width="12.28515625" style="399" customWidth="1"/>
    <col min="5641" max="5888" width="9.140625" style="399"/>
    <col min="5889" max="5889" width="4.42578125" style="399" customWidth="1"/>
    <col min="5890" max="5890" width="5.7109375" style="399" customWidth="1"/>
    <col min="5891" max="5891" width="8.42578125" style="399" customWidth="1"/>
    <col min="5892" max="5892" width="6.5703125" style="399" customWidth="1"/>
    <col min="5893" max="5893" width="47.42578125" style="399" customWidth="1"/>
    <col min="5894" max="5894" width="21.42578125" style="399" customWidth="1"/>
    <col min="5895" max="5895" width="9.140625" style="399"/>
    <col min="5896" max="5896" width="12.28515625" style="399" customWidth="1"/>
    <col min="5897" max="6144" width="9.140625" style="399"/>
    <col min="6145" max="6145" width="4.42578125" style="399" customWidth="1"/>
    <col min="6146" max="6146" width="5.7109375" style="399" customWidth="1"/>
    <col min="6147" max="6147" width="8.42578125" style="399" customWidth="1"/>
    <col min="6148" max="6148" width="6.5703125" style="399" customWidth="1"/>
    <col min="6149" max="6149" width="47.42578125" style="399" customWidth="1"/>
    <col min="6150" max="6150" width="21.42578125" style="399" customWidth="1"/>
    <col min="6151" max="6151" width="9.140625" style="399"/>
    <col min="6152" max="6152" width="12.28515625" style="399" customWidth="1"/>
    <col min="6153" max="6400" width="9.140625" style="399"/>
    <col min="6401" max="6401" width="4.42578125" style="399" customWidth="1"/>
    <col min="6402" max="6402" width="5.7109375" style="399" customWidth="1"/>
    <col min="6403" max="6403" width="8.42578125" style="399" customWidth="1"/>
    <col min="6404" max="6404" width="6.5703125" style="399" customWidth="1"/>
    <col min="6405" max="6405" width="47.42578125" style="399" customWidth="1"/>
    <col min="6406" max="6406" width="21.42578125" style="399" customWidth="1"/>
    <col min="6407" max="6407" width="9.140625" style="399"/>
    <col min="6408" max="6408" width="12.28515625" style="399" customWidth="1"/>
    <col min="6409" max="6656" width="9.140625" style="399"/>
    <col min="6657" max="6657" width="4.42578125" style="399" customWidth="1"/>
    <col min="6658" max="6658" width="5.7109375" style="399" customWidth="1"/>
    <col min="6659" max="6659" width="8.42578125" style="399" customWidth="1"/>
    <col min="6660" max="6660" width="6.5703125" style="399" customWidth="1"/>
    <col min="6661" max="6661" width="47.42578125" style="399" customWidth="1"/>
    <col min="6662" max="6662" width="21.42578125" style="399" customWidth="1"/>
    <col min="6663" max="6663" width="9.140625" style="399"/>
    <col min="6664" max="6664" width="12.28515625" style="399" customWidth="1"/>
    <col min="6665" max="6912" width="9.140625" style="399"/>
    <col min="6913" max="6913" width="4.42578125" style="399" customWidth="1"/>
    <col min="6914" max="6914" width="5.7109375" style="399" customWidth="1"/>
    <col min="6915" max="6915" width="8.42578125" style="399" customWidth="1"/>
    <col min="6916" max="6916" width="6.5703125" style="399" customWidth="1"/>
    <col min="6917" max="6917" width="47.42578125" style="399" customWidth="1"/>
    <col min="6918" max="6918" width="21.42578125" style="399" customWidth="1"/>
    <col min="6919" max="6919" width="9.140625" style="399"/>
    <col min="6920" max="6920" width="12.28515625" style="399" customWidth="1"/>
    <col min="6921" max="7168" width="9.140625" style="399"/>
    <col min="7169" max="7169" width="4.42578125" style="399" customWidth="1"/>
    <col min="7170" max="7170" width="5.7109375" style="399" customWidth="1"/>
    <col min="7171" max="7171" width="8.42578125" style="399" customWidth="1"/>
    <col min="7172" max="7172" width="6.5703125" style="399" customWidth="1"/>
    <col min="7173" max="7173" width="47.42578125" style="399" customWidth="1"/>
    <col min="7174" max="7174" width="21.42578125" style="399" customWidth="1"/>
    <col min="7175" max="7175" width="9.140625" style="399"/>
    <col min="7176" max="7176" width="12.28515625" style="399" customWidth="1"/>
    <col min="7177" max="7424" width="9.140625" style="399"/>
    <col min="7425" max="7425" width="4.42578125" style="399" customWidth="1"/>
    <col min="7426" max="7426" width="5.7109375" style="399" customWidth="1"/>
    <col min="7427" max="7427" width="8.42578125" style="399" customWidth="1"/>
    <col min="7428" max="7428" width="6.5703125" style="399" customWidth="1"/>
    <col min="7429" max="7429" width="47.42578125" style="399" customWidth="1"/>
    <col min="7430" max="7430" width="21.42578125" style="399" customWidth="1"/>
    <col min="7431" max="7431" width="9.140625" style="399"/>
    <col min="7432" max="7432" width="12.28515625" style="399" customWidth="1"/>
    <col min="7433" max="7680" width="9.140625" style="399"/>
    <col min="7681" max="7681" width="4.42578125" style="399" customWidth="1"/>
    <col min="7682" max="7682" width="5.7109375" style="399" customWidth="1"/>
    <col min="7683" max="7683" width="8.42578125" style="399" customWidth="1"/>
    <col min="7684" max="7684" width="6.5703125" style="399" customWidth="1"/>
    <col min="7685" max="7685" width="47.42578125" style="399" customWidth="1"/>
    <col min="7686" max="7686" width="21.42578125" style="399" customWidth="1"/>
    <col min="7687" max="7687" width="9.140625" style="399"/>
    <col min="7688" max="7688" width="12.28515625" style="399" customWidth="1"/>
    <col min="7689" max="7936" width="9.140625" style="399"/>
    <col min="7937" max="7937" width="4.42578125" style="399" customWidth="1"/>
    <col min="7938" max="7938" width="5.7109375" style="399" customWidth="1"/>
    <col min="7939" max="7939" width="8.42578125" style="399" customWidth="1"/>
    <col min="7940" max="7940" width="6.5703125" style="399" customWidth="1"/>
    <col min="7941" max="7941" width="47.42578125" style="399" customWidth="1"/>
    <col min="7942" max="7942" width="21.42578125" style="399" customWidth="1"/>
    <col min="7943" max="7943" width="9.140625" style="399"/>
    <col min="7944" max="7944" width="12.28515625" style="399" customWidth="1"/>
    <col min="7945" max="8192" width="9.140625" style="399"/>
    <col min="8193" max="8193" width="4.42578125" style="399" customWidth="1"/>
    <col min="8194" max="8194" width="5.7109375" style="399" customWidth="1"/>
    <col min="8195" max="8195" width="8.42578125" style="399" customWidth="1"/>
    <col min="8196" max="8196" width="6.5703125" style="399" customWidth="1"/>
    <col min="8197" max="8197" width="47.42578125" style="399" customWidth="1"/>
    <col min="8198" max="8198" width="21.42578125" style="399" customWidth="1"/>
    <col min="8199" max="8199" width="9.140625" style="399"/>
    <col min="8200" max="8200" width="12.28515625" style="399" customWidth="1"/>
    <col min="8201" max="8448" width="9.140625" style="399"/>
    <col min="8449" max="8449" width="4.42578125" style="399" customWidth="1"/>
    <col min="8450" max="8450" width="5.7109375" style="399" customWidth="1"/>
    <col min="8451" max="8451" width="8.42578125" style="399" customWidth="1"/>
    <col min="8452" max="8452" width="6.5703125" style="399" customWidth="1"/>
    <col min="8453" max="8453" width="47.42578125" style="399" customWidth="1"/>
    <col min="8454" max="8454" width="21.42578125" style="399" customWidth="1"/>
    <col min="8455" max="8455" width="9.140625" style="399"/>
    <col min="8456" max="8456" width="12.28515625" style="399" customWidth="1"/>
    <col min="8457" max="8704" width="9.140625" style="399"/>
    <col min="8705" max="8705" width="4.42578125" style="399" customWidth="1"/>
    <col min="8706" max="8706" width="5.7109375" style="399" customWidth="1"/>
    <col min="8707" max="8707" width="8.42578125" style="399" customWidth="1"/>
    <col min="8708" max="8708" width="6.5703125" style="399" customWidth="1"/>
    <col min="8709" max="8709" width="47.42578125" style="399" customWidth="1"/>
    <col min="8710" max="8710" width="21.42578125" style="399" customWidth="1"/>
    <col min="8711" max="8711" width="9.140625" style="399"/>
    <col min="8712" max="8712" width="12.28515625" style="399" customWidth="1"/>
    <col min="8713" max="8960" width="9.140625" style="399"/>
    <col min="8961" max="8961" width="4.42578125" style="399" customWidth="1"/>
    <col min="8962" max="8962" width="5.7109375" style="399" customWidth="1"/>
    <col min="8963" max="8963" width="8.42578125" style="399" customWidth="1"/>
    <col min="8964" max="8964" width="6.5703125" style="399" customWidth="1"/>
    <col min="8965" max="8965" width="47.42578125" style="399" customWidth="1"/>
    <col min="8966" max="8966" width="21.42578125" style="399" customWidth="1"/>
    <col min="8967" max="8967" width="9.140625" style="399"/>
    <col min="8968" max="8968" width="12.28515625" style="399" customWidth="1"/>
    <col min="8969" max="9216" width="9.140625" style="399"/>
    <col min="9217" max="9217" width="4.42578125" style="399" customWidth="1"/>
    <col min="9218" max="9218" width="5.7109375" style="399" customWidth="1"/>
    <col min="9219" max="9219" width="8.42578125" style="399" customWidth="1"/>
    <col min="9220" max="9220" width="6.5703125" style="399" customWidth="1"/>
    <col min="9221" max="9221" width="47.42578125" style="399" customWidth="1"/>
    <col min="9222" max="9222" width="21.42578125" style="399" customWidth="1"/>
    <col min="9223" max="9223" width="9.140625" style="399"/>
    <col min="9224" max="9224" width="12.28515625" style="399" customWidth="1"/>
    <col min="9225" max="9472" width="9.140625" style="399"/>
    <col min="9473" max="9473" width="4.42578125" style="399" customWidth="1"/>
    <col min="9474" max="9474" width="5.7109375" style="399" customWidth="1"/>
    <col min="9475" max="9475" width="8.42578125" style="399" customWidth="1"/>
    <col min="9476" max="9476" width="6.5703125" style="399" customWidth="1"/>
    <col min="9477" max="9477" width="47.42578125" style="399" customWidth="1"/>
    <col min="9478" max="9478" width="21.42578125" style="399" customWidth="1"/>
    <col min="9479" max="9479" width="9.140625" style="399"/>
    <col min="9480" max="9480" width="12.28515625" style="399" customWidth="1"/>
    <col min="9481" max="9728" width="9.140625" style="399"/>
    <col min="9729" max="9729" width="4.42578125" style="399" customWidth="1"/>
    <col min="9730" max="9730" width="5.7109375" style="399" customWidth="1"/>
    <col min="9731" max="9731" width="8.42578125" style="399" customWidth="1"/>
    <col min="9732" max="9732" width="6.5703125" style="399" customWidth="1"/>
    <col min="9733" max="9733" width="47.42578125" style="399" customWidth="1"/>
    <col min="9734" max="9734" width="21.42578125" style="399" customWidth="1"/>
    <col min="9735" max="9735" width="9.140625" style="399"/>
    <col min="9736" max="9736" width="12.28515625" style="399" customWidth="1"/>
    <col min="9737" max="9984" width="9.140625" style="399"/>
    <col min="9985" max="9985" width="4.42578125" style="399" customWidth="1"/>
    <col min="9986" max="9986" width="5.7109375" style="399" customWidth="1"/>
    <col min="9987" max="9987" width="8.42578125" style="399" customWidth="1"/>
    <col min="9988" max="9988" width="6.5703125" style="399" customWidth="1"/>
    <col min="9989" max="9989" width="47.42578125" style="399" customWidth="1"/>
    <col min="9990" max="9990" width="21.42578125" style="399" customWidth="1"/>
    <col min="9991" max="9991" width="9.140625" style="399"/>
    <col min="9992" max="9992" width="12.28515625" style="399" customWidth="1"/>
    <col min="9993" max="10240" width="9.140625" style="399"/>
    <col min="10241" max="10241" width="4.42578125" style="399" customWidth="1"/>
    <col min="10242" max="10242" width="5.7109375" style="399" customWidth="1"/>
    <col min="10243" max="10243" width="8.42578125" style="399" customWidth="1"/>
    <col min="10244" max="10244" width="6.5703125" style="399" customWidth="1"/>
    <col min="10245" max="10245" width="47.42578125" style="399" customWidth="1"/>
    <col min="10246" max="10246" width="21.42578125" style="399" customWidth="1"/>
    <col min="10247" max="10247" width="9.140625" style="399"/>
    <col min="10248" max="10248" width="12.28515625" style="399" customWidth="1"/>
    <col min="10249" max="10496" width="9.140625" style="399"/>
    <col min="10497" max="10497" width="4.42578125" style="399" customWidth="1"/>
    <col min="10498" max="10498" width="5.7109375" style="399" customWidth="1"/>
    <col min="10499" max="10499" width="8.42578125" style="399" customWidth="1"/>
    <col min="10500" max="10500" width="6.5703125" style="399" customWidth="1"/>
    <col min="10501" max="10501" width="47.42578125" style="399" customWidth="1"/>
    <col min="10502" max="10502" width="21.42578125" style="399" customWidth="1"/>
    <col min="10503" max="10503" width="9.140625" style="399"/>
    <col min="10504" max="10504" width="12.28515625" style="399" customWidth="1"/>
    <col min="10505" max="10752" width="9.140625" style="399"/>
    <col min="10753" max="10753" width="4.42578125" style="399" customWidth="1"/>
    <col min="10754" max="10754" width="5.7109375" style="399" customWidth="1"/>
    <col min="10755" max="10755" width="8.42578125" style="399" customWidth="1"/>
    <col min="10756" max="10756" width="6.5703125" style="399" customWidth="1"/>
    <col min="10757" max="10757" width="47.42578125" style="399" customWidth="1"/>
    <col min="10758" max="10758" width="21.42578125" style="399" customWidth="1"/>
    <col min="10759" max="10759" width="9.140625" style="399"/>
    <col min="10760" max="10760" width="12.28515625" style="399" customWidth="1"/>
    <col min="10761" max="11008" width="9.140625" style="399"/>
    <col min="11009" max="11009" width="4.42578125" style="399" customWidth="1"/>
    <col min="11010" max="11010" width="5.7109375" style="399" customWidth="1"/>
    <col min="11011" max="11011" width="8.42578125" style="399" customWidth="1"/>
    <col min="11012" max="11012" width="6.5703125" style="399" customWidth="1"/>
    <col min="11013" max="11013" width="47.42578125" style="399" customWidth="1"/>
    <col min="11014" max="11014" width="21.42578125" style="399" customWidth="1"/>
    <col min="11015" max="11015" width="9.140625" style="399"/>
    <col min="11016" max="11016" width="12.28515625" style="399" customWidth="1"/>
    <col min="11017" max="11264" width="9.140625" style="399"/>
    <col min="11265" max="11265" width="4.42578125" style="399" customWidth="1"/>
    <col min="11266" max="11266" width="5.7109375" style="399" customWidth="1"/>
    <col min="11267" max="11267" width="8.42578125" style="399" customWidth="1"/>
    <col min="11268" max="11268" width="6.5703125" style="399" customWidth="1"/>
    <col min="11269" max="11269" width="47.42578125" style="399" customWidth="1"/>
    <col min="11270" max="11270" width="21.42578125" style="399" customWidth="1"/>
    <col min="11271" max="11271" width="9.140625" style="399"/>
    <col min="11272" max="11272" width="12.28515625" style="399" customWidth="1"/>
    <col min="11273" max="11520" width="9.140625" style="399"/>
    <col min="11521" max="11521" width="4.42578125" style="399" customWidth="1"/>
    <col min="11522" max="11522" width="5.7109375" style="399" customWidth="1"/>
    <col min="11523" max="11523" width="8.42578125" style="399" customWidth="1"/>
    <col min="11524" max="11524" width="6.5703125" style="399" customWidth="1"/>
    <col min="11525" max="11525" width="47.42578125" style="399" customWidth="1"/>
    <col min="11526" max="11526" width="21.42578125" style="399" customWidth="1"/>
    <col min="11527" max="11527" width="9.140625" style="399"/>
    <col min="11528" max="11528" width="12.28515625" style="399" customWidth="1"/>
    <col min="11529" max="11776" width="9.140625" style="399"/>
    <col min="11777" max="11777" width="4.42578125" style="399" customWidth="1"/>
    <col min="11778" max="11778" width="5.7109375" style="399" customWidth="1"/>
    <col min="11779" max="11779" width="8.42578125" style="399" customWidth="1"/>
    <col min="11780" max="11780" width="6.5703125" style="399" customWidth="1"/>
    <col min="11781" max="11781" width="47.42578125" style="399" customWidth="1"/>
    <col min="11782" max="11782" width="21.42578125" style="399" customWidth="1"/>
    <col min="11783" max="11783" width="9.140625" style="399"/>
    <col min="11784" max="11784" width="12.28515625" style="399" customWidth="1"/>
    <col min="11785" max="12032" width="9.140625" style="399"/>
    <col min="12033" max="12033" width="4.42578125" style="399" customWidth="1"/>
    <col min="12034" max="12034" width="5.7109375" style="399" customWidth="1"/>
    <col min="12035" max="12035" width="8.42578125" style="399" customWidth="1"/>
    <col min="12036" max="12036" width="6.5703125" style="399" customWidth="1"/>
    <col min="12037" max="12037" width="47.42578125" style="399" customWidth="1"/>
    <col min="12038" max="12038" width="21.42578125" style="399" customWidth="1"/>
    <col min="12039" max="12039" width="9.140625" style="399"/>
    <col min="12040" max="12040" width="12.28515625" style="399" customWidth="1"/>
    <col min="12041" max="12288" width="9.140625" style="399"/>
    <col min="12289" max="12289" width="4.42578125" style="399" customWidth="1"/>
    <col min="12290" max="12290" width="5.7109375" style="399" customWidth="1"/>
    <col min="12291" max="12291" width="8.42578125" style="399" customWidth="1"/>
    <col min="12292" max="12292" width="6.5703125" style="399" customWidth="1"/>
    <col min="12293" max="12293" width="47.42578125" style="399" customWidth="1"/>
    <col min="12294" max="12294" width="21.42578125" style="399" customWidth="1"/>
    <col min="12295" max="12295" width="9.140625" style="399"/>
    <col min="12296" max="12296" width="12.28515625" style="399" customWidth="1"/>
    <col min="12297" max="12544" width="9.140625" style="399"/>
    <col min="12545" max="12545" width="4.42578125" style="399" customWidth="1"/>
    <col min="12546" max="12546" width="5.7109375" style="399" customWidth="1"/>
    <col min="12547" max="12547" width="8.42578125" style="399" customWidth="1"/>
    <col min="12548" max="12548" width="6.5703125" style="399" customWidth="1"/>
    <col min="12549" max="12549" width="47.42578125" style="399" customWidth="1"/>
    <col min="12550" max="12550" width="21.42578125" style="399" customWidth="1"/>
    <col min="12551" max="12551" width="9.140625" style="399"/>
    <col min="12552" max="12552" width="12.28515625" style="399" customWidth="1"/>
    <col min="12553" max="12800" width="9.140625" style="399"/>
    <col min="12801" max="12801" width="4.42578125" style="399" customWidth="1"/>
    <col min="12802" max="12802" width="5.7109375" style="399" customWidth="1"/>
    <col min="12803" max="12803" width="8.42578125" style="399" customWidth="1"/>
    <col min="12804" max="12804" width="6.5703125" style="399" customWidth="1"/>
    <col min="12805" max="12805" width="47.42578125" style="399" customWidth="1"/>
    <col min="12806" max="12806" width="21.42578125" style="399" customWidth="1"/>
    <col min="12807" max="12807" width="9.140625" style="399"/>
    <col min="12808" max="12808" width="12.28515625" style="399" customWidth="1"/>
    <col min="12809" max="13056" width="9.140625" style="399"/>
    <col min="13057" max="13057" width="4.42578125" style="399" customWidth="1"/>
    <col min="13058" max="13058" width="5.7109375" style="399" customWidth="1"/>
    <col min="13059" max="13059" width="8.42578125" style="399" customWidth="1"/>
    <col min="13060" max="13060" width="6.5703125" style="399" customWidth="1"/>
    <col min="13061" max="13061" width="47.42578125" style="399" customWidth="1"/>
    <col min="13062" max="13062" width="21.42578125" style="399" customWidth="1"/>
    <col min="13063" max="13063" width="9.140625" style="399"/>
    <col min="13064" max="13064" width="12.28515625" style="399" customWidth="1"/>
    <col min="13065" max="13312" width="9.140625" style="399"/>
    <col min="13313" max="13313" width="4.42578125" style="399" customWidth="1"/>
    <col min="13314" max="13314" width="5.7109375" style="399" customWidth="1"/>
    <col min="13315" max="13315" width="8.42578125" style="399" customWidth="1"/>
    <col min="13316" max="13316" width="6.5703125" style="399" customWidth="1"/>
    <col min="13317" max="13317" width="47.42578125" style="399" customWidth="1"/>
    <col min="13318" max="13318" width="21.42578125" style="399" customWidth="1"/>
    <col min="13319" max="13319" width="9.140625" style="399"/>
    <col min="13320" max="13320" width="12.28515625" style="399" customWidth="1"/>
    <col min="13321" max="13568" width="9.140625" style="399"/>
    <col min="13569" max="13569" width="4.42578125" style="399" customWidth="1"/>
    <col min="13570" max="13570" width="5.7109375" style="399" customWidth="1"/>
    <col min="13571" max="13571" width="8.42578125" style="399" customWidth="1"/>
    <col min="13572" max="13572" width="6.5703125" style="399" customWidth="1"/>
    <col min="13573" max="13573" width="47.42578125" style="399" customWidth="1"/>
    <col min="13574" max="13574" width="21.42578125" style="399" customWidth="1"/>
    <col min="13575" max="13575" width="9.140625" style="399"/>
    <col min="13576" max="13576" width="12.28515625" style="399" customWidth="1"/>
    <col min="13577" max="13824" width="9.140625" style="399"/>
    <col min="13825" max="13825" width="4.42578125" style="399" customWidth="1"/>
    <col min="13826" max="13826" width="5.7109375" style="399" customWidth="1"/>
    <col min="13827" max="13827" width="8.42578125" style="399" customWidth="1"/>
    <col min="13828" max="13828" width="6.5703125" style="399" customWidth="1"/>
    <col min="13829" max="13829" width="47.42578125" style="399" customWidth="1"/>
    <col min="13830" max="13830" width="21.42578125" style="399" customWidth="1"/>
    <col min="13831" max="13831" width="9.140625" style="399"/>
    <col min="13832" max="13832" width="12.28515625" style="399" customWidth="1"/>
    <col min="13833" max="14080" width="9.140625" style="399"/>
    <col min="14081" max="14081" width="4.42578125" style="399" customWidth="1"/>
    <col min="14082" max="14082" width="5.7109375" style="399" customWidth="1"/>
    <col min="14083" max="14083" width="8.42578125" style="399" customWidth="1"/>
    <col min="14084" max="14084" width="6.5703125" style="399" customWidth="1"/>
    <col min="14085" max="14085" width="47.42578125" style="399" customWidth="1"/>
    <col min="14086" max="14086" width="21.42578125" style="399" customWidth="1"/>
    <col min="14087" max="14087" width="9.140625" style="399"/>
    <col min="14088" max="14088" width="12.28515625" style="399" customWidth="1"/>
    <col min="14089" max="14336" width="9.140625" style="399"/>
    <col min="14337" max="14337" width="4.42578125" style="399" customWidth="1"/>
    <col min="14338" max="14338" width="5.7109375" style="399" customWidth="1"/>
    <col min="14339" max="14339" width="8.42578125" style="399" customWidth="1"/>
    <col min="14340" max="14340" width="6.5703125" style="399" customWidth="1"/>
    <col min="14341" max="14341" width="47.42578125" style="399" customWidth="1"/>
    <col min="14342" max="14342" width="21.42578125" style="399" customWidth="1"/>
    <col min="14343" max="14343" width="9.140625" style="399"/>
    <col min="14344" max="14344" width="12.28515625" style="399" customWidth="1"/>
    <col min="14345" max="14592" width="9.140625" style="399"/>
    <col min="14593" max="14593" width="4.42578125" style="399" customWidth="1"/>
    <col min="14594" max="14594" width="5.7109375" style="399" customWidth="1"/>
    <col min="14595" max="14595" width="8.42578125" style="399" customWidth="1"/>
    <col min="14596" max="14596" width="6.5703125" style="399" customWidth="1"/>
    <col min="14597" max="14597" width="47.42578125" style="399" customWidth="1"/>
    <col min="14598" max="14598" width="21.42578125" style="399" customWidth="1"/>
    <col min="14599" max="14599" width="9.140625" style="399"/>
    <col min="14600" max="14600" width="12.28515625" style="399" customWidth="1"/>
    <col min="14601" max="14848" width="9.140625" style="399"/>
    <col min="14849" max="14849" width="4.42578125" style="399" customWidth="1"/>
    <col min="14850" max="14850" width="5.7109375" style="399" customWidth="1"/>
    <col min="14851" max="14851" width="8.42578125" style="399" customWidth="1"/>
    <col min="14852" max="14852" width="6.5703125" style="399" customWidth="1"/>
    <col min="14853" max="14853" width="47.42578125" style="399" customWidth="1"/>
    <col min="14854" max="14854" width="21.42578125" style="399" customWidth="1"/>
    <col min="14855" max="14855" width="9.140625" style="399"/>
    <col min="14856" max="14856" width="12.28515625" style="399" customWidth="1"/>
    <col min="14857" max="15104" width="9.140625" style="399"/>
    <col min="15105" max="15105" width="4.42578125" style="399" customWidth="1"/>
    <col min="15106" max="15106" width="5.7109375" style="399" customWidth="1"/>
    <col min="15107" max="15107" width="8.42578125" style="399" customWidth="1"/>
    <col min="15108" max="15108" width="6.5703125" style="399" customWidth="1"/>
    <col min="15109" max="15109" width="47.42578125" style="399" customWidth="1"/>
    <col min="15110" max="15110" width="21.42578125" style="399" customWidth="1"/>
    <col min="15111" max="15111" width="9.140625" style="399"/>
    <col min="15112" max="15112" width="12.28515625" style="399" customWidth="1"/>
    <col min="15113" max="15360" width="9.140625" style="399"/>
    <col min="15361" max="15361" width="4.42578125" style="399" customWidth="1"/>
    <col min="15362" max="15362" width="5.7109375" style="399" customWidth="1"/>
    <col min="15363" max="15363" width="8.42578125" style="399" customWidth="1"/>
    <col min="15364" max="15364" width="6.5703125" style="399" customWidth="1"/>
    <col min="15365" max="15365" width="47.42578125" style="399" customWidth="1"/>
    <col min="15366" max="15366" width="21.42578125" style="399" customWidth="1"/>
    <col min="15367" max="15367" width="9.140625" style="399"/>
    <col min="15368" max="15368" width="12.28515625" style="399" customWidth="1"/>
    <col min="15369" max="15616" width="9.140625" style="399"/>
    <col min="15617" max="15617" width="4.42578125" style="399" customWidth="1"/>
    <col min="15618" max="15618" width="5.7109375" style="399" customWidth="1"/>
    <col min="15619" max="15619" width="8.42578125" style="399" customWidth="1"/>
    <col min="15620" max="15620" width="6.5703125" style="399" customWidth="1"/>
    <col min="15621" max="15621" width="47.42578125" style="399" customWidth="1"/>
    <col min="15622" max="15622" width="21.42578125" style="399" customWidth="1"/>
    <col min="15623" max="15623" width="9.140625" style="399"/>
    <col min="15624" max="15624" width="12.28515625" style="399" customWidth="1"/>
    <col min="15625" max="15872" width="9.140625" style="399"/>
    <col min="15873" max="15873" width="4.42578125" style="399" customWidth="1"/>
    <col min="15874" max="15874" width="5.7109375" style="399" customWidth="1"/>
    <col min="15875" max="15875" width="8.42578125" style="399" customWidth="1"/>
    <col min="15876" max="15876" width="6.5703125" style="399" customWidth="1"/>
    <col min="15877" max="15877" width="47.42578125" style="399" customWidth="1"/>
    <col min="15878" max="15878" width="21.42578125" style="399" customWidth="1"/>
    <col min="15879" max="15879" width="9.140625" style="399"/>
    <col min="15880" max="15880" width="12.28515625" style="399" customWidth="1"/>
    <col min="15881" max="16128" width="9.140625" style="399"/>
    <col min="16129" max="16129" width="4.42578125" style="399" customWidth="1"/>
    <col min="16130" max="16130" width="5.7109375" style="399" customWidth="1"/>
    <col min="16131" max="16131" width="8.42578125" style="399" customWidth="1"/>
    <col min="16132" max="16132" width="6.5703125" style="399" customWidth="1"/>
    <col min="16133" max="16133" width="47.42578125" style="399" customWidth="1"/>
    <col min="16134" max="16134" width="21.42578125" style="399" customWidth="1"/>
    <col min="16135" max="16135" width="9.140625" style="399"/>
    <col min="16136" max="16136" width="12.28515625" style="399" customWidth="1"/>
    <col min="16137" max="16384" width="9.140625" style="399"/>
  </cols>
  <sheetData>
    <row r="1" spans="1:8" ht="12.95" customHeight="1" x14ac:dyDescent="0.25">
      <c r="F1" s="401" t="s">
        <v>270</v>
      </c>
    </row>
    <row r="2" spans="1:8" ht="12.95" customHeight="1" x14ac:dyDescent="0.25">
      <c r="F2" s="401" t="s">
        <v>207</v>
      </c>
    </row>
    <row r="3" spans="1:8" ht="12.95" customHeight="1" x14ac:dyDescent="0.25">
      <c r="F3" s="401" t="s">
        <v>1</v>
      </c>
    </row>
    <row r="4" spans="1:8" ht="12.95" customHeight="1" x14ac:dyDescent="0.25">
      <c r="F4" s="401" t="s">
        <v>208</v>
      </c>
    </row>
    <row r="5" spans="1:8" ht="25.5" customHeight="1" x14ac:dyDescent="0.25">
      <c r="A5" s="402" t="s">
        <v>241</v>
      </c>
      <c r="B5" s="402"/>
      <c r="C5" s="402"/>
      <c r="D5" s="403"/>
      <c r="E5" s="402"/>
      <c r="F5" s="402"/>
    </row>
    <row r="6" spans="1:8" ht="15.75" customHeight="1" x14ac:dyDescent="0.25">
      <c r="A6" s="402" t="s">
        <v>271</v>
      </c>
      <c r="B6" s="402"/>
      <c r="C6" s="402"/>
      <c r="D6" s="403"/>
      <c r="E6" s="402"/>
      <c r="F6" s="402"/>
    </row>
    <row r="7" spans="1:8" ht="19.5" customHeight="1" x14ac:dyDescent="0.25">
      <c r="F7" s="404" t="s">
        <v>2</v>
      </c>
    </row>
    <row r="8" spans="1:8" ht="20.25" customHeight="1" x14ac:dyDescent="0.25">
      <c r="A8" s="405" t="s">
        <v>41</v>
      </c>
      <c r="B8" s="405" t="s">
        <v>17</v>
      </c>
      <c r="C8" s="405" t="s">
        <v>243</v>
      </c>
      <c r="D8" s="406" t="s">
        <v>244</v>
      </c>
      <c r="E8" s="407" t="s">
        <v>245</v>
      </c>
      <c r="F8" s="405" t="s">
        <v>246</v>
      </c>
    </row>
    <row r="9" spans="1:8" s="411" customFormat="1" ht="10.5" customHeight="1" x14ac:dyDescent="0.3">
      <c r="A9" s="408">
        <v>1</v>
      </c>
      <c r="B9" s="408">
        <v>2</v>
      </c>
      <c r="C9" s="408">
        <v>3</v>
      </c>
      <c r="D9" s="409">
        <v>4</v>
      </c>
      <c r="E9" s="410">
        <v>5</v>
      </c>
      <c r="F9" s="408">
        <v>6</v>
      </c>
    </row>
    <row r="10" spans="1:8" ht="17.25" customHeight="1" x14ac:dyDescent="0.25">
      <c r="A10" s="589" t="s">
        <v>247</v>
      </c>
      <c r="B10" s="590"/>
      <c r="C10" s="590"/>
      <c r="D10" s="412"/>
      <c r="E10" s="590"/>
      <c r="F10" s="591"/>
    </row>
    <row r="11" spans="1:8" ht="15" customHeight="1" x14ac:dyDescent="0.25">
      <c r="A11" s="413">
        <v>1</v>
      </c>
      <c r="B11" s="414">
        <v>630</v>
      </c>
      <c r="C11" s="414">
        <v>63003</v>
      </c>
      <c r="D11" s="406">
        <v>2360</v>
      </c>
      <c r="E11" s="367" t="s">
        <v>272</v>
      </c>
      <c r="F11" s="368">
        <f>35000</f>
        <v>35000</v>
      </c>
    </row>
    <row r="12" spans="1:8" ht="52.5" customHeight="1" x14ac:dyDescent="0.25">
      <c r="A12" s="413">
        <v>2</v>
      </c>
      <c r="B12" s="415">
        <v>700</v>
      </c>
      <c r="C12" s="415">
        <v>70007</v>
      </c>
      <c r="D12" s="416" t="s">
        <v>273</v>
      </c>
      <c r="E12" s="417" t="s">
        <v>274</v>
      </c>
      <c r="F12" s="418">
        <f>1364685.46+71825.55+55771.84+1059665.04</f>
        <v>2551947.89</v>
      </c>
    </row>
    <row r="13" spans="1:8" ht="26.25" customHeight="1" x14ac:dyDescent="0.25">
      <c r="A13" s="415">
        <v>3</v>
      </c>
      <c r="B13" s="415">
        <v>700</v>
      </c>
      <c r="C13" s="415">
        <v>70095</v>
      </c>
      <c r="D13" s="419">
        <v>6230</v>
      </c>
      <c r="E13" s="420" t="s">
        <v>275</v>
      </c>
      <c r="F13" s="421">
        <f>1500000</f>
        <v>1500000</v>
      </c>
      <c r="G13" s="422"/>
    </row>
    <row r="14" spans="1:8" ht="26.25" customHeight="1" x14ac:dyDescent="0.25">
      <c r="A14" s="415">
        <v>4</v>
      </c>
      <c r="B14" s="415">
        <v>750</v>
      </c>
      <c r="C14" s="415">
        <v>75095</v>
      </c>
      <c r="D14" s="406">
        <v>2360</v>
      </c>
      <c r="E14" s="423" t="s">
        <v>276</v>
      </c>
      <c r="F14" s="421">
        <f>200000</f>
        <v>200000</v>
      </c>
      <c r="H14" s="424"/>
    </row>
    <row r="15" spans="1:8" ht="15" customHeight="1" x14ac:dyDescent="0.25">
      <c r="A15" s="415">
        <v>5</v>
      </c>
      <c r="B15" s="415">
        <v>755</v>
      </c>
      <c r="C15" s="415">
        <v>75515</v>
      </c>
      <c r="D15" s="406">
        <v>2360</v>
      </c>
      <c r="E15" s="425" t="s">
        <v>277</v>
      </c>
      <c r="F15" s="426">
        <f>146896.8</f>
        <v>146896.79999999999</v>
      </c>
      <c r="H15" s="424"/>
    </row>
    <row r="16" spans="1:8" ht="24" customHeight="1" x14ac:dyDescent="0.25">
      <c r="A16" s="415">
        <v>6</v>
      </c>
      <c r="B16" s="415">
        <v>801</v>
      </c>
      <c r="C16" s="415">
        <v>80195</v>
      </c>
      <c r="D16" s="427" t="s">
        <v>278</v>
      </c>
      <c r="E16" s="417" t="s">
        <v>279</v>
      </c>
      <c r="F16" s="418">
        <f>134160.56+7883.44</f>
        <v>142044</v>
      </c>
      <c r="H16" s="424"/>
    </row>
    <row r="17" spans="1:8" ht="27" customHeight="1" x14ac:dyDescent="0.25">
      <c r="A17" s="415">
        <v>7</v>
      </c>
      <c r="B17" s="415">
        <v>801</v>
      </c>
      <c r="C17" s="415">
        <v>80195</v>
      </c>
      <c r="D17" s="427" t="s">
        <v>278</v>
      </c>
      <c r="E17" s="417" t="s">
        <v>280</v>
      </c>
      <c r="F17" s="418">
        <f>269649.24+15844.92</f>
        <v>285494.15999999997</v>
      </c>
      <c r="H17" s="424"/>
    </row>
    <row r="18" spans="1:8" ht="26.25" customHeight="1" x14ac:dyDescent="0.25">
      <c r="A18" s="415">
        <v>8</v>
      </c>
      <c r="B18" s="415">
        <v>801</v>
      </c>
      <c r="C18" s="415">
        <v>80195</v>
      </c>
      <c r="D18" s="427" t="s">
        <v>278</v>
      </c>
      <c r="E18" s="417" t="s">
        <v>281</v>
      </c>
      <c r="F18" s="418">
        <f>416614.15+24480.77</f>
        <v>441094.92000000004</v>
      </c>
      <c r="H18" s="424"/>
    </row>
    <row r="19" spans="1:8" ht="15" customHeight="1" x14ac:dyDescent="0.25">
      <c r="A19" s="415">
        <v>9</v>
      </c>
      <c r="B19" s="415">
        <v>851</v>
      </c>
      <c r="C19" s="415">
        <v>85153</v>
      </c>
      <c r="D19" s="428">
        <v>2360</v>
      </c>
      <c r="E19" s="429" t="s">
        <v>282</v>
      </c>
      <c r="F19" s="418">
        <f>48765</f>
        <v>48765</v>
      </c>
      <c r="H19" s="424"/>
    </row>
    <row r="20" spans="1:8" ht="27" customHeight="1" x14ac:dyDescent="0.25">
      <c r="A20" s="415">
        <v>10</v>
      </c>
      <c r="B20" s="415">
        <v>851</v>
      </c>
      <c r="C20" s="415">
        <v>85154</v>
      </c>
      <c r="D20" s="406">
        <v>2360</v>
      </c>
      <c r="E20" s="423" t="s">
        <v>283</v>
      </c>
      <c r="F20" s="421">
        <f>615000+235000</f>
        <v>850000</v>
      </c>
    </row>
    <row r="21" spans="1:8" ht="24.75" customHeight="1" x14ac:dyDescent="0.25">
      <c r="A21" s="430">
        <v>11</v>
      </c>
      <c r="B21" s="430">
        <v>851</v>
      </c>
      <c r="C21" s="431">
        <v>85195</v>
      </c>
      <c r="D21" s="432">
        <v>2360</v>
      </c>
      <c r="E21" s="433" t="s">
        <v>284</v>
      </c>
      <c r="F21" s="421">
        <f>122500</f>
        <v>122500</v>
      </c>
    </row>
    <row r="22" spans="1:8" ht="38.25" customHeight="1" x14ac:dyDescent="0.25">
      <c r="A22" s="430">
        <v>12</v>
      </c>
      <c r="B22" s="413">
        <v>852</v>
      </c>
      <c r="C22" s="413">
        <v>85219</v>
      </c>
      <c r="D22" s="434">
        <v>2830</v>
      </c>
      <c r="E22" s="435" t="s">
        <v>285</v>
      </c>
      <c r="F22" s="421">
        <f>171894</f>
        <v>171894</v>
      </c>
    </row>
    <row r="23" spans="1:8" ht="24.75" customHeight="1" x14ac:dyDescent="0.25">
      <c r="A23" s="430">
        <v>13</v>
      </c>
      <c r="B23" s="436">
        <v>852</v>
      </c>
      <c r="C23" s="437">
        <v>85228</v>
      </c>
      <c r="D23" s="432">
        <v>2360</v>
      </c>
      <c r="E23" s="438" t="s">
        <v>286</v>
      </c>
      <c r="F23" s="421">
        <f>F24+F25</f>
        <v>13659654.52</v>
      </c>
    </row>
    <row r="24" spans="1:8" s="401" customFormat="1" ht="13.5" customHeight="1" x14ac:dyDescent="0.25">
      <c r="A24" s="439" t="s">
        <v>287</v>
      </c>
      <c r="B24" s="440"/>
      <c r="C24" s="441"/>
      <c r="D24" s="442"/>
      <c r="E24" s="443" t="s">
        <v>288</v>
      </c>
      <c r="F24" s="444">
        <f>8905485.52</f>
        <v>8905485.5199999996</v>
      </c>
    </row>
    <row r="25" spans="1:8" s="401" customFormat="1" ht="13.5" customHeight="1" x14ac:dyDescent="0.25">
      <c r="A25" s="439" t="s">
        <v>289</v>
      </c>
      <c r="B25" s="440"/>
      <c r="C25" s="441"/>
      <c r="D25" s="442"/>
      <c r="E25" s="443" t="s">
        <v>290</v>
      </c>
      <c r="F25" s="444">
        <f>4754169</f>
        <v>4754169</v>
      </c>
    </row>
    <row r="26" spans="1:8" ht="15" customHeight="1" x14ac:dyDescent="0.25">
      <c r="A26" s="445">
        <v>14</v>
      </c>
      <c r="B26" s="445">
        <v>852</v>
      </c>
      <c r="C26" s="445">
        <v>85295</v>
      </c>
      <c r="D26" s="446">
        <v>2360</v>
      </c>
      <c r="E26" s="438" t="s">
        <v>291</v>
      </c>
      <c r="F26" s="447">
        <f>2691864</f>
        <v>2691864</v>
      </c>
    </row>
    <row r="27" spans="1:8" ht="38.25" customHeight="1" x14ac:dyDescent="0.25">
      <c r="A27" s="415">
        <v>15</v>
      </c>
      <c r="B27" s="415">
        <v>853</v>
      </c>
      <c r="C27" s="415">
        <v>85395</v>
      </c>
      <c r="D27" s="406">
        <v>2360</v>
      </c>
      <c r="E27" s="423" t="s">
        <v>292</v>
      </c>
      <c r="F27" s="421">
        <f>19000</f>
        <v>19000</v>
      </c>
    </row>
    <row r="28" spans="1:8" ht="24.75" customHeight="1" x14ac:dyDescent="0.25">
      <c r="A28" s="415">
        <v>16</v>
      </c>
      <c r="B28" s="415">
        <v>855</v>
      </c>
      <c r="C28" s="415">
        <v>85510</v>
      </c>
      <c r="D28" s="448" t="s">
        <v>293</v>
      </c>
      <c r="E28" s="425" t="s">
        <v>294</v>
      </c>
      <c r="F28" s="421">
        <f>2830580+188620</f>
        <v>3019200</v>
      </c>
    </row>
    <row r="29" spans="1:8" ht="26.25" customHeight="1" x14ac:dyDescent="0.25">
      <c r="A29" s="449">
        <v>17</v>
      </c>
      <c r="B29" s="415">
        <v>900</v>
      </c>
      <c r="C29" s="415">
        <v>90005</v>
      </c>
      <c r="D29" s="406">
        <v>2360</v>
      </c>
      <c r="E29" s="450" t="s">
        <v>295</v>
      </c>
      <c r="F29" s="451">
        <v>100000</v>
      </c>
      <c r="G29" s="452"/>
    </row>
    <row r="30" spans="1:8" ht="28.5" customHeight="1" x14ac:dyDescent="0.25">
      <c r="A30" s="449">
        <v>18</v>
      </c>
      <c r="B30" s="415">
        <v>900</v>
      </c>
      <c r="C30" s="415">
        <v>90095</v>
      </c>
      <c r="D30" s="427" t="s">
        <v>296</v>
      </c>
      <c r="E30" s="417" t="s">
        <v>297</v>
      </c>
      <c r="F30" s="418">
        <f>14643+82977</f>
        <v>97620</v>
      </c>
      <c r="G30" s="452"/>
    </row>
    <row r="31" spans="1:8" s="401" customFormat="1" ht="15" customHeight="1" x14ac:dyDescent="0.25">
      <c r="A31" s="415">
        <v>19</v>
      </c>
      <c r="B31" s="415">
        <v>921</v>
      </c>
      <c r="C31" s="415">
        <v>92120</v>
      </c>
      <c r="D31" s="406">
        <v>2720</v>
      </c>
      <c r="E31" s="453" t="s">
        <v>298</v>
      </c>
      <c r="F31" s="451">
        <f>750000</f>
        <v>750000</v>
      </c>
    </row>
    <row r="32" spans="1:8" ht="38.25" customHeight="1" x14ac:dyDescent="0.25">
      <c r="A32" s="415">
        <v>20</v>
      </c>
      <c r="B32" s="415">
        <v>921</v>
      </c>
      <c r="C32" s="415">
        <v>92195</v>
      </c>
      <c r="D32" s="454">
        <v>2360</v>
      </c>
      <c r="E32" s="423" t="s">
        <v>299</v>
      </c>
      <c r="F32" s="451">
        <v>950000</v>
      </c>
    </row>
    <row r="33" spans="1:8" ht="15.6" customHeight="1" x14ac:dyDescent="0.25">
      <c r="A33" s="415">
        <v>21</v>
      </c>
      <c r="B33" s="415">
        <v>926</v>
      </c>
      <c r="C33" s="415">
        <v>92605</v>
      </c>
      <c r="D33" s="454">
        <v>2360</v>
      </c>
      <c r="E33" s="425" t="s">
        <v>300</v>
      </c>
      <c r="F33" s="421">
        <f>5000000</f>
        <v>5000000</v>
      </c>
    </row>
    <row r="34" spans="1:8" s="456" customFormat="1" ht="18" customHeight="1" x14ac:dyDescent="0.25">
      <c r="A34" s="592"/>
      <c r="B34" s="593"/>
      <c r="C34" s="593"/>
      <c r="D34" s="455"/>
      <c r="E34" s="593" t="s">
        <v>301</v>
      </c>
      <c r="F34" s="421">
        <f>SUM(F11,F12,F13,F14,F15,F16,F17,F18,F19,F20,F21,F22,F23,F26,F27,F28,F29,F30,F31,F32,F33)</f>
        <v>32782975.289999999</v>
      </c>
      <c r="H34" s="457"/>
    </row>
    <row r="35" spans="1:8" ht="17.25" customHeight="1" x14ac:dyDescent="0.25">
      <c r="A35" s="589" t="s">
        <v>264</v>
      </c>
      <c r="B35" s="590"/>
      <c r="C35" s="590"/>
      <c r="D35" s="412"/>
      <c r="E35" s="590"/>
      <c r="F35" s="591"/>
    </row>
    <row r="36" spans="1:8" ht="17.25" customHeight="1" x14ac:dyDescent="0.25">
      <c r="A36" s="405" t="s">
        <v>41</v>
      </c>
      <c r="B36" s="405" t="s">
        <v>17</v>
      </c>
      <c r="C36" s="405" t="s">
        <v>243</v>
      </c>
      <c r="D36" s="458"/>
      <c r="E36" s="407" t="s">
        <v>302</v>
      </c>
      <c r="F36" s="459" t="s">
        <v>246</v>
      </c>
    </row>
    <row r="37" spans="1:8" ht="24" customHeight="1" x14ac:dyDescent="0.25">
      <c r="A37" s="415">
        <v>1</v>
      </c>
      <c r="B37" s="415">
        <v>801</v>
      </c>
      <c r="C37" s="415">
        <v>80101</v>
      </c>
      <c r="D37" s="454" t="s">
        <v>303</v>
      </c>
      <c r="E37" s="453" t="s">
        <v>80</v>
      </c>
      <c r="F37" s="421">
        <f>3611632.2+9720952.16</f>
        <v>13332584.359999999</v>
      </c>
    </row>
    <row r="38" spans="1:8" s="401" customFormat="1" ht="13.5" customHeight="1" x14ac:dyDescent="0.25">
      <c r="A38" s="460"/>
      <c r="B38" s="461"/>
      <c r="C38" s="462"/>
      <c r="D38" s="463"/>
      <c r="E38" s="464" t="s">
        <v>304</v>
      </c>
      <c r="F38" s="465"/>
    </row>
    <row r="39" spans="1:8" s="401" customFormat="1" ht="13.5" customHeight="1" x14ac:dyDescent="0.25">
      <c r="A39" s="466"/>
      <c r="C39" s="467"/>
      <c r="D39" s="468"/>
      <c r="E39" s="469" t="s">
        <v>305</v>
      </c>
      <c r="F39" s="470"/>
      <c r="G39" s="471"/>
    </row>
    <row r="40" spans="1:8" s="401" customFormat="1" ht="14.25" customHeight="1" x14ac:dyDescent="0.25">
      <c r="A40" s="466"/>
      <c r="C40" s="467"/>
      <c r="D40" s="472"/>
      <c r="E40" s="473" t="s">
        <v>306</v>
      </c>
      <c r="F40" s="474"/>
    </row>
    <row r="41" spans="1:8" s="401" customFormat="1" ht="25.5" customHeight="1" x14ac:dyDescent="0.25">
      <c r="A41" s="466"/>
      <c r="C41" s="467"/>
      <c r="D41" s="472"/>
      <c r="E41" s="475" t="s">
        <v>307</v>
      </c>
      <c r="F41" s="470"/>
    </row>
    <row r="42" spans="1:8" s="401" customFormat="1" ht="13.5" customHeight="1" x14ac:dyDescent="0.25">
      <c r="A42" s="476"/>
      <c r="B42" s="477"/>
      <c r="C42" s="478"/>
      <c r="D42" s="479"/>
      <c r="E42" s="480" t="s">
        <v>308</v>
      </c>
      <c r="F42" s="481"/>
    </row>
    <row r="43" spans="1:8" ht="13.9" customHeight="1" x14ac:dyDescent="0.25">
      <c r="A43" s="445">
        <v>2</v>
      </c>
      <c r="B43" s="445">
        <v>801</v>
      </c>
      <c r="C43" s="445">
        <v>80103</v>
      </c>
      <c r="D43" s="446">
        <v>2540</v>
      </c>
      <c r="E43" s="482" t="s">
        <v>309</v>
      </c>
      <c r="F43" s="447">
        <f>198379.2</f>
        <v>198379.2</v>
      </c>
    </row>
    <row r="44" spans="1:8" s="401" customFormat="1" ht="13.5" customHeight="1" x14ac:dyDescent="0.25">
      <c r="A44" s="466"/>
      <c r="C44" s="467"/>
      <c r="D44" s="472"/>
      <c r="E44" s="483" t="s">
        <v>306</v>
      </c>
      <c r="F44" s="465"/>
    </row>
    <row r="45" spans="1:8" ht="24" customHeight="1" x14ac:dyDescent="0.25">
      <c r="A45" s="415">
        <v>3</v>
      </c>
      <c r="B45" s="415">
        <v>801</v>
      </c>
      <c r="C45" s="415">
        <v>80104</v>
      </c>
      <c r="D45" s="454" t="s">
        <v>303</v>
      </c>
      <c r="E45" s="453" t="s">
        <v>248</v>
      </c>
      <c r="F45" s="421">
        <f>9183881.2+3891938.8</f>
        <v>13075820</v>
      </c>
    </row>
    <row r="46" spans="1:8" s="401" customFormat="1" ht="13.5" customHeight="1" x14ac:dyDescent="0.25">
      <c r="A46" s="460"/>
      <c r="B46" s="461"/>
      <c r="C46" s="462"/>
      <c r="D46" s="463"/>
      <c r="E46" s="464" t="s">
        <v>310</v>
      </c>
      <c r="F46" s="465"/>
    </row>
    <row r="47" spans="1:8" s="401" customFormat="1" ht="13.5" customHeight="1" x14ac:dyDescent="0.25">
      <c r="A47" s="466"/>
      <c r="C47" s="467"/>
      <c r="D47" s="472"/>
      <c r="E47" s="484" t="s">
        <v>311</v>
      </c>
      <c r="F47" s="470"/>
    </row>
    <row r="48" spans="1:8" s="401" customFormat="1" ht="13.5" customHeight="1" x14ac:dyDescent="0.25">
      <c r="A48" s="466"/>
      <c r="C48" s="467"/>
      <c r="D48" s="472"/>
      <c r="E48" s="484" t="s">
        <v>312</v>
      </c>
      <c r="F48" s="470"/>
    </row>
    <row r="49" spans="1:6" s="401" customFormat="1" ht="13.5" customHeight="1" x14ac:dyDescent="0.25">
      <c r="A49" s="466"/>
      <c r="C49" s="467"/>
      <c r="D49" s="472"/>
      <c r="E49" s="484" t="s">
        <v>313</v>
      </c>
      <c r="F49" s="470"/>
    </row>
    <row r="50" spans="1:6" s="401" customFormat="1" ht="13.5" customHeight="1" x14ac:dyDescent="0.25">
      <c r="A50" s="466"/>
      <c r="C50" s="467"/>
      <c r="D50" s="472"/>
      <c r="E50" s="475" t="s">
        <v>314</v>
      </c>
      <c r="F50" s="470"/>
    </row>
    <row r="51" spans="1:6" s="401" customFormat="1" ht="13.5" customHeight="1" x14ac:dyDescent="0.25">
      <c r="A51" s="466"/>
      <c r="C51" s="467"/>
      <c r="D51" s="472"/>
      <c r="E51" s="475" t="s">
        <v>315</v>
      </c>
      <c r="F51" s="470"/>
    </row>
    <row r="52" spans="1:6" s="401" customFormat="1" ht="13.5" customHeight="1" x14ac:dyDescent="0.25">
      <c r="A52" s="466"/>
      <c r="C52" s="467"/>
      <c r="D52" s="472"/>
      <c r="E52" s="484" t="s">
        <v>316</v>
      </c>
      <c r="F52" s="470"/>
    </row>
    <row r="53" spans="1:6" s="401" customFormat="1" ht="13.5" customHeight="1" x14ac:dyDescent="0.25">
      <c r="A53" s="466"/>
      <c r="C53" s="467"/>
      <c r="D53" s="472"/>
      <c r="E53" s="484" t="s">
        <v>317</v>
      </c>
      <c r="F53" s="470"/>
    </row>
    <row r="54" spans="1:6" s="401" customFormat="1" ht="13.5" customHeight="1" x14ac:dyDescent="0.25">
      <c r="A54" s="466"/>
      <c r="C54" s="467"/>
      <c r="D54" s="472"/>
      <c r="E54" s="475" t="s">
        <v>318</v>
      </c>
      <c r="F54" s="470"/>
    </row>
    <row r="55" spans="1:6" s="401" customFormat="1" ht="13.5" customHeight="1" x14ac:dyDescent="0.25">
      <c r="A55" s="466"/>
      <c r="C55" s="467"/>
      <c r="D55" s="472"/>
      <c r="E55" s="485" t="s">
        <v>319</v>
      </c>
      <c r="F55" s="470"/>
    </row>
    <row r="56" spans="1:6" s="401" customFormat="1" ht="13.5" customHeight="1" x14ac:dyDescent="0.25">
      <c r="A56" s="466"/>
      <c r="C56" s="467"/>
      <c r="D56" s="472"/>
      <c r="E56" s="475" t="s">
        <v>320</v>
      </c>
      <c r="F56" s="470"/>
    </row>
    <row r="57" spans="1:6" s="401" customFormat="1" ht="13.5" customHeight="1" x14ac:dyDescent="0.25">
      <c r="A57" s="466"/>
      <c r="C57" s="467"/>
      <c r="D57" s="472"/>
      <c r="E57" s="485" t="s">
        <v>321</v>
      </c>
      <c r="F57" s="470"/>
    </row>
    <row r="58" spans="1:6" s="401" customFormat="1" ht="13.5" customHeight="1" x14ac:dyDescent="0.25">
      <c r="A58" s="466"/>
      <c r="C58" s="467"/>
      <c r="D58" s="472"/>
      <c r="E58" s="485" t="s">
        <v>322</v>
      </c>
      <c r="F58" s="470"/>
    </row>
    <row r="59" spans="1:6" s="401" customFormat="1" ht="13.5" customHeight="1" x14ac:dyDescent="0.25">
      <c r="A59" s="476"/>
      <c r="B59" s="477"/>
      <c r="C59" s="478"/>
      <c r="D59" s="479"/>
      <c r="E59" s="486" t="s">
        <v>323</v>
      </c>
      <c r="F59" s="481"/>
    </row>
    <row r="60" spans="1:6" ht="22.5" customHeight="1" x14ac:dyDescent="0.25">
      <c r="A60" s="487">
        <v>4</v>
      </c>
      <c r="B60" s="487">
        <v>801</v>
      </c>
      <c r="C60" s="487">
        <v>80106</v>
      </c>
      <c r="D60" s="458">
        <v>2540</v>
      </c>
      <c r="E60" s="423" t="s">
        <v>324</v>
      </c>
      <c r="F60" s="421">
        <f>158564</f>
        <v>158564</v>
      </c>
    </row>
    <row r="61" spans="1:6" s="401" customFormat="1" ht="13.5" customHeight="1" x14ac:dyDescent="0.25">
      <c r="A61" s="466"/>
      <c r="C61" s="467"/>
      <c r="D61" s="488"/>
      <c r="E61" s="489" t="s">
        <v>325</v>
      </c>
      <c r="F61" s="490"/>
    </row>
    <row r="62" spans="1:6" ht="13.5" customHeight="1" x14ac:dyDescent="0.25">
      <c r="A62" s="445">
        <v>5</v>
      </c>
      <c r="B62" s="445">
        <v>801</v>
      </c>
      <c r="C62" s="445">
        <v>80115</v>
      </c>
      <c r="D62" s="491">
        <v>2540</v>
      </c>
      <c r="E62" s="492" t="s">
        <v>326</v>
      </c>
      <c r="F62" s="447">
        <f>3756329.44</f>
        <v>3756329.44</v>
      </c>
    </row>
    <row r="63" spans="1:6" s="401" customFormat="1" ht="12.75" customHeight="1" x14ac:dyDescent="0.25">
      <c r="A63" s="493"/>
      <c r="B63" s="494"/>
      <c r="C63" s="495"/>
      <c r="D63" s="496"/>
      <c r="E63" s="497" t="s">
        <v>327</v>
      </c>
      <c r="F63" s="498"/>
    </row>
    <row r="64" spans="1:6" ht="23.25" customHeight="1" x14ac:dyDescent="0.25">
      <c r="A64" s="415">
        <v>6</v>
      </c>
      <c r="B64" s="415">
        <v>801</v>
      </c>
      <c r="C64" s="415">
        <v>80116</v>
      </c>
      <c r="D64" s="499" t="s">
        <v>303</v>
      </c>
      <c r="E64" s="500" t="s">
        <v>328</v>
      </c>
      <c r="F64" s="447">
        <f>9078519.3+650000</f>
        <v>9728519.3000000007</v>
      </c>
    </row>
    <row r="65" spans="1:6" s="401" customFormat="1" ht="13.5" customHeight="1" x14ac:dyDescent="0.25">
      <c r="A65" s="460"/>
      <c r="B65" s="461"/>
      <c r="C65" s="462"/>
      <c r="D65" s="463"/>
      <c r="E65" s="501" t="s">
        <v>329</v>
      </c>
      <c r="F65" s="465"/>
    </row>
    <row r="66" spans="1:6" s="401" customFormat="1" ht="25.5" customHeight="1" x14ac:dyDescent="0.25">
      <c r="A66" s="466"/>
      <c r="C66" s="467"/>
      <c r="D66" s="472"/>
      <c r="E66" s="469" t="s">
        <v>330</v>
      </c>
      <c r="F66" s="470"/>
    </row>
    <row r="67" spans="1:6" s="401" customFormat="1" ht="13.5" customHeight="1" x14ac:dyDescent="0.25">
      <c r="A67" s="466"/>
      <c r="C67" s="467"/>
      <c r="D67" s="472"/>
      <c r="E67" s="485" t="s">
        <v>331</v>
      </c>
      <c r="F67" s="470"/>
    </row>
    <row r="68" spans="1:6" s="401" customFormat="1" ht="13.5" customHeight="1" x14ac:dyDescent="0.25">
      <c r="A68" s="466"/>
      <c r="C68" s="467"/>
      <c r="D68" s="472"/>
      <c r="E68" s="469" t="s">
        <v>332</v>
      </c>
      <c r="F68" s="470"/>
    </row>
    <row r="69" spans="1:6" s="401" customFormat="1" ht="13.5" customHeight="1" x14ac:dyDescent="0.25">
      <c r="A69" s="466"/>
      <c r="C69" s="467"/>
      <c r="D69" s="472"/>
      <c r="E69" s="485" t="s">
        <v>333</v>
      </c>
      <c r="F69" s="470"/>
    </row>
    <row r="70" spans="1:6" s="401" customFormat="1" ht="13.5" customHeight="1" x14ac:dyDescent="0.25">
      <c r="A70" s="466"/>
      <c r="C70" s="467"/>
      <c r="D70" s="472"/>
      <c r="E70" s="485" t="s">
        <v>334</v>
      </c>
      <c r="F70" s="470"/>
    </row>
    <row r="71" spans="1:6" s="401" customFormat="1" ht="13.5" customHeight="1" x14ac:dyDescent="0.25">
      <c r="A71" s="466"/>
      <c r="C71" s="467"/>
      <c r="D71" s="502"/>
      <c r="E71" s="503" t="s">
        <v>335</v>
      </c>
      <c r="F71" s="474"/>
    </row>
    <row r="72" spans="1:6" s="401" customFormat="1" ht="13.5" customHeight="1" x14ac:dyDescent="0.25">
      <c r="A72" s="466"/>
      <c r="C72" s="467"/>
      <c r="D72" s="502"/>
      <c r="E72" s="485" t="s">
        <v>336</v>
      </c>
      <c r="F72" s="470"/>
    </row>
    <row r="73" spans="1:6" s="401" customFormat="1" ht="13.5" customHeight="1" x14ac:dyDescent="0.25">
      <c r="A73" s="466"/>
      <c r="C73" s="467"/>
      <c r="D73" s="504"/>
      <c r="E73" s="503" t="s">
        <v>337</v>
      </c>
      <c r="F73" s="474"/>
    </row>
    <row r="74" spans="1:6" s="401" customFormat="1" ht="13.5" customHeight="1" x14ac:dyDescent="0.25">
      <c r="A74" s="476"/>
      <c r="B74" s="477"/>
      <c r="C74" s="478"/>
      <c r="D74" s="479"/>
      <c r="E74" s="480" t="s">
        <v>338</v>
      </c>
      <c r="F74" s="481"/>
    </row>
    <row r="75" spans="1:6" ht="24" customHeight="1" x14ac:dyDescent="0.25">
      <c r="A75" s="413">
        <v>7</v>
      </c>
      <c r="B75" s="413">
        <v>801</v>
      </c>
      <c r="C75" s="413">
        <v>80117</v>
      </c>
      <c r="D75" s="505" t="s">
        <v>303</v>
      </c>
      <c r="E75" s="453" t="s">
        <v>339</v>
      </c>
      <c r="F75" s="421">
        <f>2677774+1983634.18</f>
        <v>4661408.18</v>
      </c>
    </row>
    <row r="76" spans="1:6" s="401" customFormat="1" ht="13.5" customHeight="1" x14ac:dyDescent="0.25">
      <c r="A76" s="466"/>
      <c r="C76" s="467"/>
      <c r="D76" s="472"/>
      <c r="E76" s="506" t="s">
        <v>340</v>
      </c>
      <c r="F76" s="474"/>
    </row>
    <row r="77" spans="1:6" s="401" customFormat="1" ht="24" customHeight="1" x14ac:dyDescent="0.25">
      <c r="A77" s="476"/>
      <c r="B77" s="477"/>
      <c r="C77" s="478"/>
      <c r="D77" s="479"/>
      <c r="E77" s="480" t="s">
        <v>341</v>
      </c>
      <c r="F77" s="481"/>
    </row>
    <row r="78" spans="1:6" ht="24" customHeight="1" x14ac:dyDescent="0.25">
      <c r="A78" s="413">
        <v>8</v>
      </c>
      <c r="B78" s="413">
        <v>801</v>
      </c>
      <c r="C78" s="413">
        <v>80120</v>
      </c>
      <c r="D78" s="505" t="s">
        <v>303</v>
      </c>
      <c r="E78" s="453" t="s">
        <v>196</v>
      </c>
      <c r="F78" s="421">
        <f>3471265.85+4785976.45</f>
        <v>8257242.3000000007</v>
      </c>
    </row>
    <row r="79" spans="1:6" s="401" customFormat="1" ht="25.5" customHeight="1" x14ac:dyDescent="0.25">
      <c r="A79" s="466"/>
      <c r="C79" s="467"/>
      <c r="D79" s="472"/>
      <c r="E79" s="475" t="s">
        <v>342</v>
      </c>
      <c r="F79" s="470"/>
    </row>
    <row r="80" spans="1:6" s="401" customFormat="1" ht="24.75" customHeight="1" x14ac:dyDescent="0.25">
      <c r="A80" s="476"/>
      <c r="B80" s="477"/>
      <c r="C80" s="478"/>
      <c r="D80" s="479"/>
      <c r="E80" s="507" t="s">
        <v>343</v>
      </c>
      <c r="F80" s="508"/>
    </row>
    <row r="81" spans="1:6" s="401" customFormat="1" ht="13.5" customHeight="1" x14ac:dyDescent="0.25">
      <c r="A81" s="466"/>
      <c r="C81" s="467"/>
      <c r="D81" s="472"/>
      <c r="E81" s="503" t="s">
        <v>344</v>
      </c>
      <c r="F81" s="474"/>
    </row>
    <row r="82" spans="1:6" s="401" customFormat="1" ht="13.5" customHeight="1" x14ac:dyDescent="0.25">
      <c r="A82" s="476"/>
      <c r="B82" s="477"/>
      <c r="C82" s="478"/>
      <c r="D82" s="479"/>
      <c r="E82" s="486" t="s">
        <v>345</v>
      </c>
      <c r="F82" s="481"/>
    </row>
    <row r="83" spans="1:6" ht="26.25" customHeight="1" x14ac:dyDescent="0.25">
      <c r="A83" s="413">
        <v>9</v>
      </c>
      <c r="B83" s="413">
        <v>801</v>
      </c>
      <c r="C83" s="413">
        <v>80122</v>
      </c>
      <c r="D83" s="505" t="s">
        <v>303</v>
      </c>
      <c r="E83" s="453" t="s">
        <v>346</v>
      </c>
      <c r="F83" s="421">
        <f>395800+902460</f>
        <v>1298260</v>
      </c>
    </row>
    <row r="84" spans="1:6" s="401" customFormat="1" ht="12.75" customHeight="1" x14ac:dyDescent="0.25">
      <c r="A84" s="466"/>
      <c r="C84" s="467"/>
      <c r="D84" s="472"/>
      <c r="E84" s="469" t="s">
        <v>347</v>
      </c>
      <c r="F84" s="470"/>
    </row>
    <row r="85" spans="1:6" s="401" customFormat="1" ht="13.5" customHeight="1" x14ac:dyDescent="0.25">
      <c r="A85" s="466"/>
      <c r="C85" s="467"/>
      <c r="D85" s="502"/>
      <c r="E85" s="509" t="s">
        <v>348</v>
      </c>
      <c r="F85" s="470"/>
    </row>
    <row r="86" spans="1:6" s="401" customFormat="1" ht="13.5" customHeight="1" x14ac:dyDescent="0.25">
      <c r="A86" s="466"/>
      <c r="C86" s="467"/>
      <c r="D86" s="472"/>
      <c r="E86" s="469" t="s">
        <v>349</v>
      </c>
      <c r="F86" s="470"/>
    </row>
    <row r="87" spans="1:6" s="401" customFormat="1" ht="13.5" customHeight="1" x14ac:dyDescent="0.25">
      <c r="A87" s="466"/>
      <c r="C87" s="467"/>
      <c r="D87" s="472"/>
      <c r="E87" s="484" t="s">
        <v>350</v>
      </c>
      <c r="F87" s="470"/>
    </row>
    <row r="88" spans="1:6" s="401" customFormat="1" ht="13.5" customHeight="1" x14ac:dyDescent="0.25">
      <c r="A88" s="466"/>
      <c r="C88" s="467"/>
      <c r="D88" s="472"/>
      <c r="E88" s="484" t="s">
        <v>351</v>
      </c>
      <c r="F88" s="470"/>
    </row>
    <row r="89" spans="1:6" s="401" customFormat="1" ht="13.5" customHeight="1" x14ac:dyDescent="0.25">
      <c r="A89" s="466"/>
      <c r="C89" s="467"/>
      <c r="D89" s="472"/>
      <c r="E89" s="485" t="s">
        <v>352</v>
      </c>
      <c r="F89" s="470"/>
    </row>
    <row r="90" spans="1:6" ht="51.75" customHeight="1" x14ac:dyDescent="0.25">
      <c r="A90" s="415">
        <v>10</v>
      </c>
      <c r="B90" s="415">
        <v>801</v>
      </c>
      <c r="C90" s="415">
        <v>80149</v>
      </c>
      <c r="D90" s="454" t="s">
        <v>303</v>
      </c>
      <c r="E90" s="423" t="s">
        <v>353</v>
      </c>
      <c r="F90" s="421">
        <f>5113118.41+55575.11</f>
        <v>5168693.5200000005</v>
      </c>
    </row>
    <row r="91" spans="1:6" s="401" customFormat="1" ht="13.5" customHeight="1" x14ac:dyDescent="0.25">
      <c r="A91" s="466"/>
      <c r="C91" s="467"/>
      <c r="D91" s="472"/>
      <c r="E91" s="475" t="s">
        <v>319</v>
      </c>
      <c r="F91" s="470"/>
    </row>
    <row r="92" spans="1:6" s="401" customFormat="1" ht="13.5" customHeight="1" x14ac:dyDescent="0.25">
      <c r="A92" s="466"/>
      <c r="C92" s="467"/>
      <c r="D92" s="472"/>
      <c r="E92" s="475" t="s">
        <v>354</v>
      </c>
      <c r="F92" s="470"/>
    </row>
    <row r="93" spans="1:6" s="401" customFormat="1" ht="13.5" customHeight="1" x14ac:dyDescent="0.25">
      <c r="A93" s="466"/>
      <c r="C93" s="467"/>
      <c r="D93" s="472"/>
      <c r="E93" s="510" t="s">
        <v>310</v>
      </c>
      <c r="F93" s="474"/>
    </row>
    <row r="94" spans="1:6" s="401" customFormat="1" ht="13.5" customHeight="1" x14ac:dyDescent="0.25">
      <c r="A94" s="466"/>
      <c r="C94" s="467"/>
      <c r="D94" s="472"/>
      <c r="E94" s="484" t="s">
        <v>312</v>
      </c>
      <c r="F94" s="470"/>
    </row>
    <row r="95" spans="1:6" s="401" customFormat="1" ht="13.5" customHeight="1" x14ac:dyDescent="0.25">
      <c r="A95" s="466"/>
      <c r="C95" s="467"/>
      <c r="D95" s="472"/>
      <c r="E95" s="475" t="s">
        <v>355</v>
      </c>
      <c r="F95" s="470"/>
    </row>
    <row r="96" spans="1:6" s="401" customFormat="1" ht="13.5" customHeight="1" x14ac:dyDescent="0.25">
      <c r="A96" s="466"/>
      <c r="C96" s="467"/>
      <c r="D96" s="472"/>
      <c r="E96" s="475" t="s">
        <v>356</v>
      </c>
      <c r="F96" s="470"/>
    </row>
    <row r="97" spans="1:7" s="401" customFormat="1" ht="13.5" customHeight="1" x14ac:dyDescent="0.25">
      <c r="A97" s="466"/>
      <c r="C97" s="467"/>
      <c r="D97" s="472"/>
      <c r="E97" s="475" t="s">
        <v>320</v>
      </c>
      <c r="F97" s="470"/>
    </row>
    <row r="98" spans="1:7" s="401" customFormat="1" ht="13.5" customHeight="1" x14ac:dyDescent="0.25">
      <c r="A98" s="466"/>
      <c r="C98" s="467"/>
      <c r="D98" s="472"/>
      <c r="E98" s="475" t="s">
        <v>315</v>
      </c>
      <c r="F98" s="470"/>
    </row>
    <row r="99" spans="1:7" s="401" customFormat="1" ht="13.5" customHeight="1" x14ac:dyDescent="0.25">
      <c r="A99" s="466"/>
      <c r="C99" s="467"/>
      <c r="D99" s="468"/>
      <c r="E99" s="484" t="s">
        <v>311</v>
      </c>
      <c r="F99" s="470"/>
    </row>
    <row r="100" spans="1:7" s="401" customFormat="1" ht="13.5" customHeight="1" x14ac:dyDescent="0.25">
      <c r="A100" s="466"/>
      <c r="C100" s="467"/>
      <c r="D100" s="472"/>
      <c r="E100" s="484" t="s">
        <v>318</v>
      </c>
      <c r="F100" s="470"/>
    </row>
    <row r="101" spans="1:7" s="401" customFormat="1" ht="13.5" customHeight="1" x14ac:dyDescent="0.25">
      <c r="A101" s="466"/>
      <c r="C101" s="467"/>
      <c r="D101" s="472"/>
      <c r="E101" s="484" t="s">
        <v>314</v>
      </c>
      <c r="F101" s="470"/>
    </row>
    <row r="102" spans="1:7" s="401" customFormat="1" ht="13.5" customHeight="1" x14ac:dyDescent="0.25">
      <c r="A102" s="466"/>
      <c r="C102" s="467"/>
      <c r="D102" s="472"/>
      <c r="E102" s="510" t="s">
        <v>321</v>
      </c>
      <c r="F102" s="474"/>
    </row>
    <row r="103" spans="1:7" s="401" customFormat="1" ht="13.5" customHeight="1" x14ac:dyDescent="0.25">
      <c r="A103" s="466"/>
      <c r="C103" s="467"/>
      <c r="D103" s="472"/>
      <c r="E103" s="473" t="s">
        <v>323</v>
      </c>
      <c r="F103" s="474"/>
    </row>
    <row r="104" spans="1:7" s="401" customFormat="1" ht="13.5" customHeight="1" x14ac:dyDescent="0.25">
      <c r="A104" s="476"/>
      <c r="B104" s="477"/>
      <c r="C104" s="478"/>
      <c r="D104" s="479"/>
      <c r="E104" s="511" t="s">
        <v>322</v>
      </c>
      <c r="F104" s="481"/>
    </row>
    <row r="105" spans="1:7" ht="30" customHeight="1" x14ac:dyDescent="0.25">
      <c r="A105" s="413">
        <v>11</v>
      </c>
      <c r="B105" s="413">
        <v>801</v>
      </c>
      <c r="C105" s="413">
        <v>80150</v>
      </c>
      <c r="D105" s="505" t="s">
        <v>303</v>
      </c>
      <c r="E105" s="435" t="s">
        <v>357</v>
      </c>
      <c r="F105" s="421">
        <f>434541.03+548526.98</f>
        <v>983068.01</v>
      </c>
    </row>
    <row r="106" spans="1:7" s="401" customFormat="1" ht="13.5" customHeight="1" x14ac:dyDescent="0.25">
      <c r="A106" s="466"/>
      <c r="C106" s="467"/>
      <c r="D106" s="472"/>
      <c r="E106" s="469" t="s">
        <v>358</v>
      </c>
      <c r="F106" s="470"/>
    </row>
    <row r="107" spans="1:7" s="401" customFormat="1" ht="25.9" customHeight="1" x14ac:dyDescent="0.25">
      <c r="A107" s="466"/>
      <c r="C107" s="467"/>
      <c r="D107" s="472"/>
      <c r="E107" s="475" t="s">
        <v>307</v>
      </c>
      <c r="F107" s="470"/>
    </row>
    <row r="108" spans="1:7" s="401" customFormat="1" ht="14.25" customHeight="1" x14ac:dyDescent="0.25">
      <c r="A108" s="466"/>
      <c r="C108" s="467"/>
      <c r="D108" s="472"/>
      <c r="E108" s="473" t="s">
        <v>306</v>
      </c>
      <c r="F108" s="470"/>
    </row>
    <row r="109" spans="1:7" s="401" customFormat="1" ht="13.5" customHeight="1" x14ac:dyDescent="0.25">
      <c r="A109" s="466"/>
      <c r="C109" s="467"/>
      <c r="D109" s="472"/>
      <c r="E109" s="475" t="s">
        <v>304</v>
      </c>
      <c r="F109" s="470"/>
    </row>
    <row r="110" spans="1:7" s="401" customFormat="1" ht="13.5" customHeight="1" x14ac:dyDescent="0.25">
      <c r="A110" s="476"/>
      <c r="B110" s="477"/>
      <c r="C110" s="478"/>
      <c r="D110" s="479"/>
      <c r="E110" s="480" t="s">
        <v>305</v>
      </c>
      <c r="F110" s="481"/>
      <c r="G110" s="471"/>
    </row>
    <row r="111" spans="1:7" ht="13.5" customHeight="1" x14ac:dyDescent="0.25">
      <c r="A111" s="512">
        <v>12</v>
      </c>
      <c r="B111" s="512">
        <v>801</v>
      </c>
      <c r="C111" s="512">
        <v>80151</v>
      </c>
      <c r="D111" s="513">
        <v>2540</v>
      </c>
      <c r="E111" s="492" t="s">
        <v>359</v>
      </c>
      <c r="F111" s="447">
        <f>54992.29</f>
        <v>54992.29</v>
      </c>
    </row>
    <row r="112" spans="1:7" s="401" customFormat="1" ht="13.5" customHeight="1" x14ac:dyDescent="0.25">
      <c r="A112" s="460"/>
      <c r="B112" s="461"/>
      <c r="C112" s="462"/>
      <c r="D112" s="514"/>
      <c r="E112" s="501" t="s">
        <v>360</v>
      </c>
      <c r="F112" s="465"/>
    </row>
    <row r="113" spans="1:6" s="401" customFormat="1" ht="13.5" customHeight="1" x14ac:dyDescent="0.25">
      <c r="A113" s="476"/>
      <c r="B113" s="477"/>
      <c r="C113" s="478"/>
      <c r="D113" s="515"/>
      <c r="E113" s="486" t="s">
        <v>334</v>
      </c>
      <c r="F113" s="481"/>
    </row>
    <row r="114" spans="1:6" ht="93" customHeight="1" x14ac:dyDescent="0.25">
      <c r="A114" s="413">
        <v>13</v>
      </c>
      <c r="B114" s="413">
        <v>801</v>
      </c>
      <c r="C114" s="413">
        <v>80152</v>
      </c>
      <c r="D114" s="505" t="s">
        <v>303</v>
      </c>
      <c r="E114" s="423" t="s">
        <v>361</v>
      </c>
      <c r="F114" s="421">
        <f>944760.81+461079.88</f>
        <v>1405840.69</v>
      </c>
    </row>
    <row r="115" spans="1:6" s="401" customFormat="1" ht="13.5" customHeight="1" x14ac:dyDescent="0.25">
      <c r="A115" s="466"/>
      <c r="C115" s="467"/>
      <c r="D115" s="472"/>
      <c r="E115" s="506" t="s">
        <v>340</v>
      </c>
      <c r="F115" s="474"/>
    </row>
    <row r="116" spans="1:6" s="401" customFormat="1" ht="13.5" customHeight="1" x14ac:dyDescent="0.25">
      <c r="A116" s="466"/>
      <c r="C116" s="467"/>
      <c r="D116" s="472"/>
      <c r="E116" s="484" t="s">
        <v>345</v>
      </c>
      <c r="F116" s="470"/>
    </row>
    <row r="117" spans="1:6" s="401" customFormat="1" ht="13.5" customHeight="1" x14ac:dyDescent="0.25">
      <c r="A117" s="466"/>
      <c r="C117" s="467"/>
      <c r="D117" s="468"/>
      <c r="E117" s="516" t="s">
        <v>327</v>
      </c>
      <c r="F117" s="474"/>
    </row>
    <row r="118" spans="1:6" s="401" customFormat="1" ht="22.9" customHeight="1" x14ac:dyDescent="0.25">
      <c r="A118" s="466"/>
      <c r="C118" s="467"/>
      <c r="D118" s="472"/>
      <c r="E118" s="475" t="s">
        <v>342</v>
      </c>
      <c r="F118" s="474"/>
    </row>
    <row r="119" spans="1:6" s="401" customFormat="1" ht="24.75" customHeight="1" x14ac:dyDescent="0.25">
      <c r="A119" s="466"/>
      <c r="C119" s="467"/>
      <c r="D119" s="472"/>
      <c r="E119" s="475" t="s">
        <v>343</v>
      </c>
      <c r="F119" s="470"/>
    </row>
    <row r="120" spans="1:6" s="401" customFormat="1" ht="13.5" customHeight="1" x14ac:dyDescent="0.25">
      <c r="A120" s="476"/>
      <c r="B120" s="477"/>
      <c r="C120" s="478"/>
      <c r="D120" s="479"/>
      <c r="E120" s="517" t="s">
        <v>344</v>
      </c>
      <c r="F120" s="508"/>
    </row>
    <row r="121" spans="1:6" s="401" customFormat="1" ht="24" customHeight="1" x14ac:dyDescent="0.25">
      <c r="A121" s="476"/>
      <c r="B121" s="477"/>
      <c r="C121" s="478"/>
      <c r="D121" s="479"/>
      <c r="E121" s="480" t="s">
        <v>341</v>
      </c>
      <c r="F121" s="481"/>
    </row>
    <row r="122" spans="1:6" ht="15.75" customHeight="1" x14ac:dyDescent="0.25">
      <c r="A122" s="518">
        <v>14</v>
      </c>
      <c r="B122" s="518">
        <v>853</v>
      </c>
      <c r="C122" s="518">
        <v>85311</v>
      </c>
      <c r="D122" s="519">
        <v>2580</v>
      </c>
      <c r="E122" s="520" t="s">
        <v>362</v>
      </c>
      <c r="F122" s="426">
        <f>293325</f>
        <v>293325</v>
      </c>
    </row>
    <row r="123" spans="1:6" s="401" customFormat="1" ht="13.5" customHeight="1" x14ac:dyDescent="0.25">
      <c r="A123" s="493"/>
      <c r="B123" s="494"/>
      <c r="C123" s="478"/>
      <c r="D123" s="521"/>
      <c r="E123" s="477" t="s">
        <v>363</v>
      </c>
      <c r="F123" s="481"/>
    </row>
    <row r="124" spans="1:6" ht="15.75" customHeight="1" x14ac:dyDescent="0.25">
      <c r="A124" s="512">
        <v>15</v>
      </c>
      <c r="B124" s="512">
        <v>854</v>
      </c>
      <c r="C124" s="522">
        <v>85402</v>
      </c>
      <c r="D124" s="519">
        <v>2540</v>
      </c>
      <c r="E124" s="523" t="s">
        <v>364</v>
      </c>
      <c r="F124" s="447">
        <f>1138913.09</f>
        <v>1138913.0900000001</v>
      </c>
    </row>
    <row r="125" spans="1:6" s="401" customFormat="1" ht="13.5" customHeight="1" x14ac:dyDescent="0.25">
      <c r="A125" s="493"/>
      <c r="B125" s="494"/>
      <c r="C125" s="495"/>
      <c r="D125" s="496"/>
      <c r="E125" s="524" t="s">
        <v>365</v>
      </c>
      <c r="F125" s="498"/>
    </row>
    <row r="126" spans="1:6" ht="25.5" customHeight="1" x14ac:dyDescent="0.25">
      <c r="A126" s="413">
        <v>16</v>
      </c>
      <c r="B126" s="413">
        <v>854</v>
      </c>
      <c r="C126" s="413">
        <v>85404</v>
      </c>
      <c r="D126" s="525" t="s">
        <v>303</v>
      </c>
      <c r="E126" s="500" t="s">
        <v>366</v>
      </c>
      <c r="F126" s="421">
        <f>1189786.53+20000</f>
        <v>1209786.53</v>
      </c>
    </row>
    <row r="127" spans="1:6" s="401" customFormat="1" ht="13.5" customHeight="1" x14ac:dyDescent="0.25">
      <c r="A127" s="466"/>
      <c r="C127" s="467"/>
      <c r="D127" s="472"/>
      <c r="E127" s="485" t="s">
        <v>321</v>
      </c>
      <c r="F127" s="474"/>
    </row>
    <row r="128" spans="1:6" s="401" customFormat="1" ht="13.5" customHeight="1" x14ac:dyDescent="0.25">
      <c r="A128" s="466"/>
      <c r="C128" s="467"/>
      <c r="D128" s="472"/>
      <c r="E128" s="526" t="s">
        <v>312</v>
      </c>
      <c r="F128" s="470"/>
    </row>
    <row r="129" spans="1:7" s="401" customFormat="1" ht="13.5" customHeight="1" x14ac:dyDescent="0.25">
      <c r="A129" s="466"/>
      <c r="C129" s="467"/>
      <c r="D129" s="472"/>
      <c r="E129" s="475" t="s">
        <v>354</v>
      </c>
      <c r="F129" s="470"/>
    </row>
    <row r="130" spans="1:7" s="401" customFormat="1" ht="13.5" customHeight="1" x14ac:dyDescent="0.25">
      <c r="A130" s="466"/>
      <c r="C130" s="467"/>
      <c r="D130" s="472"/>
      <c r="E130" s="475" t="s">
        <v>320</v>
      </c>
      <c r="F130" s="470"/>
    </row>
    <row r="131" spans="1:7" s="401" customFormat="1" ht="13.5" customHeight="1" x14ac:dyDescent="0.25">
      <c r="A131" s="466"/>
      <c r="C131" s="467"/>
      <c r="D131" s="472"/>
      <c r="E131" s="484" t="s">
        <v>316</v>
      </c>
      <c r="F131" s="470"/>
    </row>
    <row r="132" spans="1:7" s="401" customFormat="1" ht="13.5" customHeight="1" x14ac:dyDescent="0.25">
      <c r="A132" s="466"/>
      <c r="C132" s="467"/>
      <c r="D132" s="472"/>
      <c r="E132" s="475" t="s">
        <v>355</v>
      </c>
      <c r="F132" s="470"/>
    </row>
    <row r="133" spans="1:7" s="401" customFormat="1" ht="13.5" customHeight="1" x14ac:dyDescent="0.25">
      <c r="A133" s="466"/>
      <c r="C133" s="467"/>
      <c r="D133" s="472"/>
      <c r="E133" s="475" t="s">
        <v>315</v>
      </c>
      <c r="F133" s="470"/>
    </row>
    <row r="134" spans="1:7" s="401" customFormat="1" ht="13.5" customHeight="1" x14ac:dyDescent="0.25">
      <c r="A134" s="466"/>
      <c r="C134" s="467"/>
      <c r="D134" s="472"/>
      <c r="E134" s="510" t="s">
        <v>310</v>
      </c>
      <c r="F134" s="474"/>
    </row>
    <row r="135" spans="1:7" s="401" customFormat="1" ht="13.5" customHeight="1" x14ac:dyDescent="0.25">
      <c r="A135" s="476"/>
      <c r="B135" s="477"/>
      <c r="C135" s="478"/>
      <c r="D135" s="472"/>
      <c r="E135" s="473" t="s">
        <v>323</v>
      </c>
      <c r="F135" s="527"/>
    </row>
    <row r="136" spans="1:7" ht="25.5" customHeight="1" x14ac:dyDescent="0.25">
      <c r="A136" s="528">
        <v>17</v>
      </c>
      <c r="B136" s="528">
        <v>854</v>
      </c>
      <c r="C136" s="528">
        <v>85406</v>
      </c>
      <c r="D136" s="529">
        <v>2540</v>
      </c>
      <c r="E136" s="530" t="s">
        <v>367</v>
      </c>
      <c r="F136" s="421">
        <f>123905.02</f>
        <v>123905.02</v>
      </c>
    </row>
    <row r="137" spans="1:7" s="401" customFormat="1" ht="13.5" customHeight="1" x14ac:dyDescent="0.25">
      <c r="A137" s="460"/>
      <c r="B137" s="461"/>
      <c r="C137" s="462"/>
      <c r="D137" s="488"/>
      <c r="E137" s="531" t="s">
        <v>368</v>
      </c>
      <c r="F137" s="465"/>
    </row>
    <row r="138" spans="1:7" ht="14.25" customHeight="1" x14ac:dyDescent="0.25">
      <c r="A138" s="512">
        <v>18</v>
      </c>
      <c r="B138" s="512">
        <v>854</v>
      </c>
      <c r="C138" s="512">
        <v>85410</v>
      </c>
      <c r="D138" s="519">
        <v>2590</v>
      </c>
      <c r="E138" s="492" t="s">
        <v>369</v>
      </c>
      <c r="F138" s="447">
        <f>1565082.91</f>
        <v>1565082.91</v>
      </c>
    </row>
    <row r="139" spans="1:7" s="401" customFormat="1" ht="13.5" customHeight="1" x14ac:dyDescent="0.25">
      <c r="A139" s="493"/>
      <c r="B139" s="494"/>
      <c r="C139" s="495"/>
      <c r="D139" s="521"/>
      <c r="E139" s="477" t="s">
        <v>370</v>
      </c>
      <c r="F139" s="532"/>
    </row>
    <row r="140" spans="1:7" ht="14.25" customHeight="1" x14ac:dyDescent="0.25">
      <c r="A140" s="594"/>
      <c r="B140" s="595"/>
      <c r="C140" s="595"/>
      <c r="D140" s="412"/>
      <c r="E140" s="595" t="s">
        <v>301</v>
      </c>
      <c r="F140" s="447">
        <f>SUM(F37:F139)</f>
        <v>66410713.840000004</v>
      </c>
    </row>
    <row r="141" spans="1:7" ht="15.75" customHeight="1" x14ac:dyDescent="0.25">
      <c r="A141" s="533"/>
      <c r="B141" s="534"/>
      <c r="C141" s="534"/>
      <c r="D141" s="412"/>
      <c r="E141" s="534" t="s">
        <v>269</v>
      </c>
      <c r="F141" s="535">
        <f>SUM(F34,F140)</f>
        <v>99193689.129999995</v>
      </c>
    </row>
    <row r="143" spans="1:7" ht="12.6" customHeight="1" x14ac:dyDescent="0.25">
      <c r="A143" s="456"/>
      <c r="F143" s="424"/>
    </row>
    <row r="144" spans="1:7" x14ac:dyDescent="0.25">
      <c r="F144" s="424"/>
      <c r="G144" s="401"/>
    </row>
    <row r="145" spans="6:7" x14ac:dyDescent="0.25">
      <c r="F145" s="424"/>
      <c r="G145" s="401"/>
    </row>
    <row r="146" spans="6:7" x14ac:dyDescent="0.25">
      <c r="F146" s="424"/>
    </row>
    <row r="147" spans="6:7" x14ac:dyDescent="0.25">
      <c r="F147" s="424"/>
    </row>
    <row r="148" spans="6:7" x14ac:dyDescent="0.25">
      <c r="F148" s="424"/>
    </row>
    <row r="149" spans="6:7" x14ac:dyDescent="0.25">
      <c r="F149" s="424"/>
    </row>
    <row r="150" spans="6:7" x14ac:dyDescent="0.25">
      <c r="F150" s="424"/>
    </row>
  </sheetData>
  <pageMargins left="0.43307086614173229" right="0.43307086614173229" top="0.70866141732283472" bottom="0.74803149606299213" header="0.31496062992125984" footer="0.31496062992125984"/>
  <pageSetup paperSize="9" firstPageNumber="66" orientation="portrait" r:id="rId1"/>
  <headerFooter>
    <oddFooter>&amp;C&amp;"Arial Narrow,Normalny"&amp;8&amp;P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J21" sqref="J2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9</vt:i4>
      </vt:variant>
    </vt:vector>
  </HeadingPairs>
  <TitlesOfParts>
    <vt:vector size="16" baseType="lpstr">
      <vt:lpstr>Zał.Nr1</vt:lpstr>
      <vt:lpstr>Zał.Nr2</vt:lpstr>
      <vt:lpstr>Zał.Nr3</vt:lpstr>
      <vt:lpstr>Zał.Nr4</vt:lpstr>
      <vt:lpstr>Zał.Nr5</vt:lpstr>
      <vt:lpstr>Zał.Nr6</vt:lpstr>
      <vt:lpstr>Arkusz1</vt:lpstr>
      <vt:lpstr>Zał.Nr1!Obszar_wydruku</vt:lpstr>
      <vt:lpstr>Zał.Nr2!Obszar_wydruku</vt:lpstr>
      <vt:lpstr>Zał.Nr3!Obszar_wydruku</vt:lpstr>
      <vt:lpstr>Zał.Nr4!Obszar_wydruku</vt:lpstr>
      <vt:lpstr>Zał.Nr1!Tytuły_wydruku</vt:lpstr>
      <vt:lpstr>Zał.Nr2!Tytuły_wydruku</vt:lpstr>
      <vt:lpstr>Zał.Nr3!Tytuły_wydruku</vt:lpstr>
      <vt:lpstr>Zał.Nr5!Tytuły_wydruku</vt:lpstr>
      <vt:lpstr>Zał.Nr6!Tytuły_wydruku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Szubska</dc:creator>
  <cp:lastModifiedBy>Joanna Winiecka</cp:lastModifiedBy>
  <cp:lastPrinted>2026-01-29T08:17:44Z</cp:lastPrinted>
  <dcterms:created xsi:type="dcterms:W3CDTF">2015-06-05T18:19:34Z</dcterms:created>
  <dcterms:modified xsi:type="dcterms:W3CDTF">2026-01-29T13:00:55Z</dcterms:modified>
</cp:coreProperties>
</file>